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B PA\Downloads\"/>
    </mc:Choice>
  </mc:AlternateContent>
  <xr:revisionPtr revIDLastSave="0" documentId="13_ncr:1_{1D2A7C7F-091F-4978-9CB4-FC47AFFD2250}" xr6:coauthVersionLast="47" xr6:coauthVersionMax="47" xr10:uidLastSave="{00000000-0000-0000-0000-000000000000}"/>
  <bookViews>
    <workbookView xWindow="-120" yWindow="-120" windowWidth="24240" windowHeight="13140" activeTab="7" xr2:uid="{1211BBDA-A9BC-46B5-9616-03E8923243B6}"/>
  </bookViews>
  <sheets>
    <sheet name="TPT" sheetId="10" r:id="rId1"/>
    <sheet name="Tekstur" sheetId="11" r:id="rId2"/>
    <sheet name="Daya Leleh" sheetId="4" r:id="rId3"/>
    <sheet name="Colorimetri" sheetId="5" r:id="rId4"/>
    <sheet name="Zat Besi" sheetId="12" r:id="rId5"/>
    <sheet name="Orlep" sheetId="7" r:id="rId6"/>
    <sheet name="Antioksidan" sheetId="9" r:id="rId7"/>
    <sheet name="Perlakuan Terbaik" sheetId="14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53" i="7" l="1"/>
  <c r="O3" i="14"/>
  <c r="H3" i="14"/>
  <c r="I3" i="14"/>
  <c r="J3" i="14"/>
  <c r="Q3" i="14"/>
  <c r="S3" i="14"/>
  <c r="U3" i="14"/>
  <c r="W3" i="14"/>
  <c r="Y3" i="14"/>
  <c r="H4" i="14"/>
  <c r="I4" i="14"/>
  <c r="J4" i="14"/>
  <c r="O4" i="14"/>
  <c r="Q4" i="14"/>
  <c r="S4" i="14"/>
  <c r="U4" i="14"/>
  <c r="W4" i="14"/>
  <c r="Y4" i="14"/>
  <c r="H5" i="14"/>
  <c r="I5" i="14"/>
  <c r="J5" i="14"/>
  <c r="O5" i="14"/>
  <c r="Q5" i="14"/>
  <c r="S5" i="14"/>
  <c r="U5" i="14"/>
  <c r="W5" i="14"/>
  <c r="Y5" i="14"/>
  <c r="H6" i="14"/>
  <c r="I6" i="14"/>
  <c r="J6" i="14"/>
  <c r="O6" i="14"/>
  <c r="Q6" i="14"/>
  <c r="S6" i="14"/>
  <c r="U6" i="14"/>
  <c r="W6" i="14"/>
  <c r="Y6" i="14"/>
  <c r="H7" i="14"/>
  <c r="I7" i="14"/>
  <c r="J7" i="14"/>
  <c r="O7" i="14"/>
  <c r="Q7" i="14"/>
  <c r="S7" i="14"/>
  <c r="U7" i="14"/>
  <c r="W7" i="14"/>
  <c r="Y7" i="14"/>
  <c r="H8" i="14"/>
  <c r="I8" i="14"/>
  <c r="J8" i="14"/>
  <c r="O8" i="14"/>
  <c r="Q8" i="14"/>
  <c r="S8" i="14"/>
  <c r="U8" i="14"/>
  <c r="W8" i="14"/>
  <c r="Y8" i="14"/>
  <c r="H9" i="14"/>
  <c r="I9" i="14"/>
  <c r="J9" i="14"/>
  <c r="O9" i="14"/>
  <c r="Q9" i="14"/>
  <c r="S9" i="14"/>
  <c r="U9" i="14"/>
  <c r="W9" i="14"/>
  <c r="Y9" i="14"/>
  <c r="H10" i="14"/>
  <c r="I10" i="14"/>
  <c r="J10" i="14"/>
  <c r="O10" i="14"/>
  <c r="Q10" i="14"/>
  <c r="S10" i="14"/>
  <c r="U10" i="14"/>
  <c r="W10" i="14"/>
  <c r="Y10" i="14"/>
  <c r="H11" i="14"/>
  <c r="I11" i="14"/>
  <c r="J11" i="14"/>
  <c r="O11" i="14"/>
  <c r="Q11" i="14"/>
  <c r="S11" i="14"/>
  <c r="U11" i="14"/>
  <c r="W11" i="14"/>
  <c r="Y11" i="14"/>
  <c r="H12" i="14"/>
  <c r="I12" i="14"/>
  <c r="J12" i="14"/>
  <c r="O12" i="14"/>
  <c r="Q12" i="14"/>
  <c r="S12" i="14"/>
  <c r="U12" i="14"/>
  <c r="W12" i="14"/>
  <c r="Y12" i="14"/>
  <c r="H13" i="14"/>
  <c r="I13" i="14"/>
  <c r="J13" i="14"/>
  <c r="O13" i="14"/>
  <c r="Q13" i="14"/>
  <c r="S13" i="14"/>
  <c r="U13" i="14"/>
  <c r="W13" i="14"/>
  <c r="Y13" i="14"/>
  <c r="H14" i="14"/>
  <c r="I14" i="14"/>
  <c r="J14" i="14"/>
  <c r="O14" i="14"/>
  <c r="Q14" i="14"/>
  <c r="S14" i="14"/>
  <c r="U14" i="14"/>
  <c r="W14" i="14"/>
  <c r="Y14" i="14"/>
  <c r="M15" i="14"/>
  <c r="N3" i="14" s="1"/>
  <c r="P3" i="14" s="1"/>
  <c r="T9" i="7"/>
  <c r="T132" i="7"/>
  <c r="T93" i="7"/>
  <c r="T54" i="7"/>
  <c r="T12" i="7"/>
  <c r="N4" i="14" l="1"/>
  <c r="N5" i="14"/>
  <c r="N6" i="14"/>
  <c r="N7" i="14"/>
  <c r="N8" i="14"/>
  <c r="N9" i="14"/>
  <c r="N10" i="14"/>
  <c r="N11" i="14"/>
  <c r="N12" i="14"/>
  <c r="N13" i="14"/>
  <c r="N14" i="14"/>
  <c r="P14" i="14" l="1"/>
  <c r="R14" i="14"/>
  <c r="T14" i="14"/>
  <c r="V14" i="14"/>
  <c r="X14" i="14"/>
  <c r="Z14" i="14"/>
  <c r="P13" i="14"/>
  <c r="R13" i="14"/>
  <c r="T13" i="14"/>
  <c r="V13" i="14"/>
  <c r="X13" i="14"/>
  <c r="Z13" i="14"/>
  <c r="P12" i="14"/>
  <c r="R12" i="14"/>
  <c r="T12" i="14"/>
  <c r="V12" i="14"/>
  <c r="X12" i="14"/>
  <c r="Z12" i="14"/>
  <c r="P11" i="14"/>
  <c r="R11" i="14"/>
  <c r="T11" i="14"/>
  <c r="V11" i="14"/>
  <c r="X11" i="14"/>
  <c r="Z11" i="14"/>
  <c r="P10" i="14"/>
  <c r="R10" i="14"/>
  <c r="T10" i="14"/>
  <c r="V10" i="14"/>
  <c r="X10" i="14"/>
  <c r="Z10" i="14"/>
  <c r="P9" i="14"/>
  <c r="R9" i="14"/>
  <c r="T9" i="14"/>
  <c r="V9" i="14"/>
  <c r="X9" i="14"/>
  <c r="Z9" i="14"/>
  <c r="P8" i="14"/>
  <c r="R8" i="14"/>
  <c r="T8" i="14"/>
  <c r="V8" i="14"/>
  <c r="X8" i="14"/>
  <c r="Z8" i="14"/>
  <c r="P7" i="14"/>
  <c r="R7" i="14"/>
  <c r="T7" i="14"/>
  <c r="V7" i="14"/>
  <c r="X7" i="14"/>
  <c r="Z7" i="14"/>
  <c r="P6" i="14"/>
  <c r="R6" i="14"/>
  <c r="T6" i="14"/>
  <c r="V6" i="14"/>
  <c r="X6" i="14"/>
  <c r="Z6" i="14"/>
  <c r="P5" i="14"/>
  <c r="R5" i="14"/>
  <c r="T5" i="14"/>
  <c r="V5" i="14"/>
  <c r="X5" i="14"/>
  <c r="Z5" i="14"/>
  <c r="P4" i="14"/>
  <c r="R4" i="14"/>
  <c r="T4" i="14"/>
  <c r="V4" i="14"/>
  <c r="X4" i="14"/>
  <c r="Z4" i="14"/>
  <c r="P15" i="14"/>
  <c r="R3" i="14"/>
  <c r="R15" i="14" s="1"/>
  <c r="T3" i="14"/>
  <c r="T15" i="14" s="1"/>
  <c r="V3" i="14"/>
  <c r="V15" i="14" s="1"/>
  <c r="X3" i="14"/>
  <c r="X15" i="14" s="1"/>
  <c r="Z3" i="14"/>
  <c r="Z15" i="14" s="1"/>
  <c r="I40" i="12" l="1"/>
  <c r="I39" i="12"/>
  <c r="I38" i="12"/>
  <c r="I37" i="12"/>
  <c r="I36" i="12"/>
  <c r="H40" i="12"/>
  <c r="H39" i="12"/>
  <c r="H38" i="12"/>
  <c r="H37" i="12"/>
  <c r="H36" i="12"/>
  <c r="H35" i="12"/>
  <c r="E40" i="12"/>
  <c r="E39" i="12"/>
  <c r="E38" i="12"/>
  <c r="E37" i="12"/>
  <c r="E36" i="12"/>
  <c r="E35" i="12"/>
  <c r="B35" i="12"/>
  <c r="B37" i="12"/>
  <c r="G12" i="12"/>
  <c r="G11" i="12"/>
  <c r="F12" i="12"/>
  <c r="F11" i="12"/>
  <c r="E12" i="12"/>
  <c r="E11" i="12"/>
  <c r="D12" i="12"/>
  <c r="D11" i="12"/>
  <c r="C12" i="12"/>
  <c r="C11" i="12"/>
  <c r="B12" i="12"/>
  <c r="B11" i="12"/>
  <c r="E7" i="12"/>
  <c r="D7" i="12"/>
  <c r="E6" i="12"/>
  <c r="D6" i="12"/>
  <c r="E5" i="12"/>
  <c r="D5" i="12"/>
  <c r="E4" i="12"/>
  <c r="D4" i="12"/>
  <c r="E3" i="12"/>
  <c r="D3" i="12"/>
  <c r="E2" i="12"/>
  <c r="D2" i="12"/>
  <c r="V48" i="5"/>
  <c r="U43" i="5"/>
  <c r="V47" i="5"/>
  <c r="V46" i="5"/>
  <c r="V45" i="5"/>
  <c r="V44" i="5"/>
  <c r="U48" i="5"/>
  <c r="U47" i="5"/>
  <c r="U46" i="5"/>
  <c r="U45" i="5"/>
  <c r="U44" i="5"/>
  <c r="X41" i="5"/>
  <c r="X40" i="5"/>
  <c r="X39" i="5"/>
  <c r="X38" i="5"/>
  <c r="X37" i="5"/>
  <c r="X36" i="5"/>
  <c r="L49" i="5"/>
  <c r="L48" i="5"/>
  <c r="L47" i="5"/>
  <c r="L46" i="5"/>
  <c r="L45" i="5"/>
  <c r="K49" i="5"/>
  <c r="K48" i="5"/>
  <c r="K47" i="5"/>
  <c r="K46" i="5"/>
  <c r="K45" i="5"/>
  <c r="K44" i="5"/>
  <c r="N41" i="5"/>
  <c r="N40" i="5"/>
  <c r="N39" i="5"/>
  <c r="N38" i="5"/>
  <c r="N37" i="5"/>
  <c r="N36" i="5"/>
  <c r="C49" i="5"/>
  <c r="C48" i="5"/>
  <c r="C47" i="5"/>
  <c r="C46" i="5"/>
  <c r="C45" i="5"/>
  <c r="B49" i="5"/>
  <c r="B48" i="5"/>
  <c r="B47" i="5"/>
  <c r="B46" i="5"/>
  <c r="B45" i="5"/>
  <c r="B44" i="5"/>
  <c r="E41" i="5"/>
  <c r="E40" i="5"/>
  <c r="E39" i="5"/>
  <c r="E38" i="5"/>
  <c r="E37" i="5"/>
  <c r="E36" i="5"/>
  <c r="U36" i="5"/>
  <c r="K36" i="5"/>
  <c r="B36" i="5"/>
  <c r="I41" i="4"/>
  <c r="I40" i="4"/>
  <c r="I39" i="4"/>
  <c r="I38" i="4"/>
  <c r="I37" i="4"/>
  <c r="H41" i="4"/>
  <c r="H40" i="4"/>
  <c r="H39" i="4"/>
  <c r="H38" i="4"/>
  <c r="H37" i="4"/>
  <c r="H36" i="4"/>
  <c r="E41" i="4"/>
  <c r="E40" i="4"/>
  <c r="E39" i="4"/>
  <c r="E38" i="4"/>
  <c r="E37" i="4"/>
  <c r="E36" i="4"/>
  <c r="G7" i="11"/>
  <c r="F7" i="11"/>
  <c r="G6" i="11"/>
  <c r="F6" i="11"/>
  <c r="G5" i="11"/>
  <c r="F5" i="11"/>
  <c r="G4" i="11"/>
  <c r="F4" i="11"/>
  <c r="G3" i="11"/>
  <c r="F3" i="11"/>
  <c r="G2" i="11"/>
  <c r="F2" i="11"/>
  <c r="F3" i="10"/>
  <c r="G7" i="10"/>
  <c r="G6" i="10"/>
  <c r="G5" i="10"/>
  <c r="G4" i="10"/>
  <c r="G3" i="10"/>
  <c r="G2" i="10"/>
  <c r="F7" i="10"/>
  <c r="F6" i="10"/>
  <c r="F5" i="10"/>
  <c r="F4" i="10"/>
  <c r="F2" i="10"/>
  <c r="W41" i="9"/>
  <c r="W40" i="9"/>
  <c r="U40" i="9"/>
  <c r="W39" i="9"/>
  <c r="W38" i="9"/>
  <c r="W37" i="9"/>
  <c r="U41" i="9"/>
  <c r="U39" i="9"/>
  <c r="U38" i="9"/>
  <c r="U37" i="9"/>
  <c r="U36" i="9"/>
  <c r="R38" i="9"/>
  <c r="R36" i="9"/>
  <c r="W14" i="9" l="1"/>
  <c r="W13" i="9"/>
  <c r="W12" i="9"/>
  <c r="W11" i="9"/>
  <c r="V14" i="9"/>
  <c r="V13" i="9"/>
  <c r="V12" i="9"/>
  <c r="V11" i="9"/>
  <c r="U14" i="9"/>
  <c r="U13" i="9"/>
  <c r="U12" i="9"/>
  <c r="U11" i="9"/>
  <c r="T14" i="9"/>
  <c r="T13" i="9"/>
  <c r="T12" i="9"/>
  <c r="T11" i="9"/>
  <c r="S14" i="9"/>
  <c r="S13" i="9"/>
  <c r="S12" i="9"/>
  <c r="S11" i="9"/>
  <c r="R14" i="9"/>
  <c r="R13" i="9"/>
  <c r="R12" i="9"/>
  <c r="R11" i="9"/>
  <c r="W3" i="9"/>
  <c r="W4" i="9"/>
  <c r="W5" i="9"/>
  <c r="W6" i="9"/>
  <c r="W7" i="9"/>
  <c r="W2" i="9"/>
  <c r="V3" i="9"/>
  <c r="V4" i="9"/>
  <c r="V5" i="9"/>
  <c r="V6" i="9"/>
  <c r="V7" i="9"/>
  <c r="V2" i="9"/>
  <c r="U7" i="9"/>
  <c r="T7" i="9"/>
  <c r="S7" i="9"/>
  <c r="R7" i="9"/>
  <c r="U6" i="9"/>
  <c r="T6" i="9"/>
  <c r="S6" i="9"/>
  <c r="R6" i="9"/>
  <c r="U5" i="9"/>
  <c r="T5" i="9"/>
  <c r="S5" i="9"/>
  <c r="R5" i="9"/>
  <c r="U4" i="9"/>
  <c r="T4" i="9"/>
  <c r="S4" i="9"/>
  <c r="R4" i="9"/>
  <c r="U3" i="9"/>
  <c r="T3" i="9"/>
  <c r="S3" i="9"/>
  <c r="R3" i="9"/>
  <c r="U2" i="9"/>
  <c r="T2" i="9"/>
  <c r="S2" i="9"/>
  <c r="R2" i="9"/>
  <c r="B36" i="4"/>
  <c r="G3" i="9"/>
  <c r="H3" i="9"/>
  <c r="H5" i="9"/>
  <c r="F18" i="9"/>
  <c r="G18" i="9"/>
  <c r="F19" i="9"/>
  <c r="G19" i="9"/>
  <c r="L19" i="9"/>
  <c r="F20" i="9"/>
  <c r="G20" i="9"/>
  <c r="L20" i="9"/>
  <c r="F21" i="9"/>
  <c r="G21" i="9"/>
  <c r="F22" i="9"/>
  <c r="G22" i="9"/>
  <c r="F23" i="9"/>
  <c r="G23" i="9"/>
  <c r="F24" i="9"/>
  <c r="G24" i="9"/>
  <c r="F25" i="9"/>
  <c r="G25" i="9"/>
  <c r="F26" i="9"/>
  <c r="G26" i="9"/>
  <c r="F27" i="9"/>
  <c r="G27" i="9"/>
  <c r="F28" i="9"/>
  <c r="G28" i="9"/>
  <c r="F29" i="9"/>
  <c r="G29" i="9"/>
  <c r="F30" i="9"/>
  <c r="G30" i="9"/>
  <c r="F31" i="9"/>
  <c r="G31" i="9"/>
  <c r="F32" i="9"/>
  <c r="G32" i="9"/>
  <c r="F33" i="9"/>
  <c r="G33" i="9"/>
  <c r="F34" i="9"/>
  <c r="G34" i="9"/>
  <c r="F35" i="9"/>
  <c r="G35" i="9"/>
  <c r="F36" i="9"/>
  <c r="G36" i="9"/>
  <c r="F37" i="9"/>
  <c r="G37" i="9"/>
  <c r="F38" i="9"/>
  <c r="G38" i="9"/>
  <c r="F39" i="9"/>
  <c r="G39" i="9"/>
  <c r="F40" i="9"/>
  <c r="G40" i="9"/>
  <c r="F41" i="9"/>
  <c r="G41" i="9"/>
  <c r="U38" i="5"/>
  <c r="K38" i="5"/>
  <c r="B38" i="5"/>
  <c r="B38" i="4"/>
  <c r="T131" i="7" l="1"/>
  <c r="T129" i="7"/>
  <c r="P156" i="7"/>
  <c r="O156" i="7"/>
  <c r="N156" i="7"/>
  <c r="M156" i="7"/>
  <c r="L156" i="7"/>
  <c r="K156" i="7"/>
  <c r="G156" i="7"/>
  <c r="F156" i="7"/>
  <c r="E156" i="7"/>
  <c r="D156" i="7"/>
  <c r="C156" i="7"/>
  <c r="B156" i="7"/>
  <c r="P155" i="7"/>
  <c r="O155" i="7"/>
  <c r="N155" i="7"/>
  <c r="M155" i="7"/>
  <c r="L155" i="7"/>
  <c r="K155" i="7"/>
  <c r="G155" i="7"/>
  <c r="F155" i="7"/>
  <c r="E155" i="7"/>
  <c r="D155" i="7"/>
  <c r="C155" i="7"/>
  <c r="B155" i="7"/>
  <c r="H155" i="7" s="1"/>
  <c r="Q154" i="7"/>
  <c r="H154" i="7"/>
  <c r="Q153" i="7"/>
  <c r="H153" i="7"/>
  <c r="Q152" i="7"/>
  <c r="H152" i="7"/>
  <c r="Q151" i="7"/>
  <c r="H151" i="7"/>
  <c r="Q150" i="7"/>
  <c r="H150" i="7"/>
  <c r="Q149" i="7"/>
  <c r="H149" i="7"/>
  <c r="Q148" i="7"/>
  <c r="H148" i="7"/>
  <c r="Q147" i="7"/>
  <c r="H147" i="7"/>
  <c r="Q146" i="7"/>
  <c r="H146" i="7"/>
  <c r="Q145" i="7"/>
  <c r="H145" i="7"/>
  <c r="Q144" i="7"/>
  <c r="H144" i="7"/>
  <c r="Q143" i="7"/>
  <c r="H143" i="7"/>
  <c r="Q142" i="7"/>
  <c r="H142" i="7"/>
  <c r="Q141" i="7"/>
  <c r="H141" i="7"/>
  <c r="Q140" i="7"/>
  <c r="H140" i="7"/>
  <c r="Q139" i="7"/>
  <c r="H139" i="7"/>
  <c r="Q138" i="7"/>
  <c r="H138" i="7"/>
  <c r="Q137" i="7"/>
  <c r="H137" i="7"/>
  <c r="Q136" i="7"/>
  <c r="H136" i="7"/>
  <c r="Q135" i="7"/>
  <c r="H135" i="7"/>
  <c r="Q134" i="7"/>
  <c r="H134" i="7"/>
  <c r="Q133" i="7"/>
  <c r="H133" i="7"/>
  <c r="Q132" i="7"/>
  <c r="H132" i="7"/>
  <c r="Q131" i="7"/>
  <c r="H131" i="7"/>
  <c r="Q130" i="7"/>
  <c r="H130" i="7"/>
  <c r="Q129" i="7"/>
  <c r="H129" i="7"/>
  <c r="Q128" i="7"/>
  <c r="H128" i="7"/>
  <c r="Q127" i="7"/>
  <c r="H127" i="7"/>
  <c r="Q126" i="7"/>
  <c r="J126" i="7"/>
  <c r="J127" i="7" s="1"/>
  <c r="J128" i="7" s="1"/>
  <c r="J129" i="7" s="1"/>
  <c r="J130" i="7" s="1"/>
  <c r="J131" i="7" s="1"/>
  <c r="J132" i="7" s="1"/>
  <c r="J133" i="7" s="1"/>
  <c r="J134" i="7" s="1"/>
  <c r="J135" i="7" s="1"/>
  <c r="J136" i="7" s="1"/>
  <c r="J137" i="7" s="1"/>
  <c r="J138" i="7" s="1"/>
  <c r="J139" i="7" s="1"/>
  <c r="J140" i="7" s="1"/>
  <c r="J141" i="7" s="1"/>
  <c r="J142" i="7" s="1"/>
  <c r="J143" i="7" s="1"/>
  <c r="J144" i="7" s="1"/>
  <c r="J145" i="7" s="1"/>
  <c r="J146" i="7" s="1"/>
  <c r="J147" i="7" s="1"/>
  <c r="J148" i="7" s="1"/>
  <c r="J149" i="7" s="1"/>
  <c r="J150" i="7" s="1"/>
  <c r="J151" i="7" s="1"/>
  <c r="J152" i="7" s="1"/>
  <c r="J153" i="7" s="1"/>
  <c r="J154" i="7" s="1"/>
  <c r="H126" i="7"/>
  <c r="A126" i="7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Q125" i="7"/>
  <c r="H125" i="7"/>
  <c r="T92" i="7"/>
  <c r="T90" i="7"/>
  <c r="P117" i="7"/>
  <c r="O117" i="7"/>
  <c r="N117" i="7"/>
  <c r="M117" i="7"/>
  <c r="L117" i="7"/>
  <c r="K117" i="7"/>
  <c r="G117" i="7"/>
  <c r="F117" i="7"/>
  <c r="E117" i="7"/>
  <c r="D117" i="7"/>
  <c r="C117" i="7"/>
  <c r="B117" i="7"/>
  <c r="P116" i="7"/>
  <c r="O116" i="7"/>
  <c r="N116" i="7"/>
  <c r="M116" i="7"/>
  <c r="L116" i="7"/>
  <c r="K116" i="7"/>
  <c r="G116" i="7"/>
  <c r="F116" i="7"/>
  <c r="E116" i="7"/>
  <c r="D116" i="7"/>
  <c r="C116" i="7"/>
  <c r="B116" i="7"/>
  <c r="H116" i="7" s="1"/>
  <c r="Q115" i="7"/>
  <c r="H115" i="7"/>
  <c r="Q114" i="7"/>
  <c r="H114" i="7"/>
  <c r="Q113" i="7"/>
  <c r="H113" i="7"/>
  <c r="Q112" i="7"/>
  <c r="H112" i="7"/>
  <c r="Q111" i="7"/>
  <c r="H111" i="7"/>
  <c r="Q110" i="7"/>
  <c r="H110" i="7"/>
  <c r="Q109" i="7"/>
  <c r="H109" i="7"/>
  <c r="Q108" i="7"/>
  <c r="H108" i="7"/>
  <c r="Q107" i="7"/>
  <c r="H107" i="7"/>
  <c r="Q106" i="7"/>
  <c r="H106" i="7"/>
  <c r="Q105" i="7"/>
  <c r="H105" i="7"/>
  <c r="Q104" i="7"/>
  <c r="H104" i="7"/>
  <c r="Q103" i="7"/>
  <c r="H103" i="7"/>
  <c r="Q102" i="7"/>
  <c r="H102" i="7"/>
  <c r="Q101" i="7"/>
  <c r="H101" i="7"/>
  <c r="Q100" i="7"/>
  <c r="H100" i="7"/>
  <c r="Q99" i="7"/>
  <c r="H99" i="7"/>
  <c r="Q98" i="7"/>
  <c r="H98" i="7"/>
  <c r="Q97" i="7"/>
  <c r="H97" i="7"/>
  <c r="Q96" i="7"/>
  <c r="H96" i="7"/>
  <c r="Q95" i="7"/>
  <c r="H95" i="7"/>
  <c r="Q94" i="7"/>
  <c r="H94" i="7"/>
  <c r="Q93" i="7"/>
  <c r="H93" i="7"/>
  <c r="Q92" i="7"/>
  <c r="H92" i="7"/>
  <c r="Q91" i="7"/>
  <c r="H91" i="7"/>
  <c r="Q90" i="7"/>
  <c r="H90" i="7"/>
  <c r="Q89" i="7"/>
  <c r="H89" i="7"/>
  <c r="Q88" i="7"/>
  <c r="H88" i="7"/>
  <c r="Q87" i="7"/>
  <c r="J87" i="7"/>
  <c r="J88" i="7" s="1"/>
  <c r="J89" i="7" s="1"/>
  <c r="J90" i="7" s="1"/>
  <c r="J91" i="7" s="1"/>
  <c r="J92" i="7" s="1"/>
  <c r="J93" i="7" s="1"/>
  <c r="J94" i="7" s="1"/>
  <c r="J95" i="7" s="1"/>
  <c r="J96" i="7" s="1"/>
  <c r="J97" i="7" s="1"/>
  <c r="J98" i="7" s="1"/>
  <c r="J99" i="7" s="1"/>
  <c r="J100" i="7" s="1"/>
  <c r="J101" i="7" s="1"/>
  <c r="J102" i="7" s="1"/>
  <c r="J103" i="7" s="1"/>
  <c r="J104" i="7" s="1"/>
  <c r="J105" i="7" s="1"/>
  <c r="J106" i="7" s="1"/>
  <c r="J107" i="7" s="1"/>
  <c r="J108" i="7" s="1"/>
  <c r="J109" i="7" s="1"/>
  <c r="J110" i="7" s="1"/>
  <c r="J111" i="7" s="1"/>
  <c r="J112" i="7" s="1"/>
  <c r="J113" i="7" s="1"/>
  <c r="J114" i="7" s="1"/>
  <c r="J115" i="7" s="1"/>
  <c r="H87" i="7"/>
  <c r="A87" i="7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Q86" i="7"/>
  <c r="H86" i="7"/>
  <c r="L76" i="7"/>
  <c r="M76" i="7"/>
  <c r="N76" i="7"/>
  <c r="O76" i="7"/>
  <c r="P76" i="7"/>
  <c r="T11" i="7"/>
  <c r="T51" i="7"/>
  <c r="Q58" i="7"/>
  <c r="P77" i="7" l="1"/>
  <c r="O77" i="7"/>
  <c r="N77" i="7"/>
  <c r="M77" i="7"/>
  <c r="L77" i="7"/>
  <c r="K77" i="7"/>
  <c r="G77" i="7"/>
  <c r="F77" i="7"/>
  <c r="E77" i="7"/>
  <c r="D77" i="7"/>
  <c r="C77" i="7"/>
  <c r="B77" i="7"/>
  <c r="K76" i="7"/>
  <c r="G76" i="7"/>
  <c r="F76" i="7"/>
  <c r="E76" i="7"/>
  <c r="D76" i="7"/>
  <c r="C76" i="7"/>
  <c r="B76" i="7"/>
  <c r="H76" i="7" s="1"/>
  <c r="Q75" i="7"/>
  <c r="H75" i="7"/>
  <c r="Q74" i="7"/>
  <c r="H74" i="7"/>
  <c r="Q73" i="7"/>
  <c r="H73" i="7"/>
  <c r="Q72" i="7"/>
  <c r="H72" i="7"/>
  <c r="Q71" i="7"/>
  <c r="H71" i="7"/>
  <c r="Q70" i="7"/>
  <c r="H70" i="7"/>
  <c r="Q69" i="7"/>
  <c r="H69" i="7"/>
  <c r="Q68" i="7"/>
  <c r="H68" i="7"/>
  <c r="Q67" i="7"/>
  <c r="H67" i="7"/>
  <c r="Q66" i="7"/>
  <c r="H66" i="7"/>
  <c r="Q65" i="7"/>
  <c r="H65" i="7"/>
  <c r="Q64" i="7"/>
  <c r="H64" i="7"/>
  <c r="Q63" i="7"/>
  <c r="H63" i="7"/>
  <c r="Q62" i="7"/>
  <c r="H62" i="7"/>
  <c r="Q61" i="7"/>
  <c r="H61" i="7"/>
  <c r="Q60" i="7"/>
  <c r="H60" i="7"/>
  <c r="Q59" i="7"/>
  <c r="H59" i="7"/>
  <c r="H58" i="7"/>
  <c r="Q57" i="7"/>
  <c r="H57" i="7"/>
  <c r="Q56" i="7"/>
  <c r="H56" i="7"/>
  <c r="Q55" i="7"/>
  <c r="H55" i="7"/>
  <c r="Q54" i="7"/>
  <c r="H54" i="7"/>
  <c r="Q53" i="7"/>
  <c r="H53" i="7"/>
  <c r="Q52" i="7"/>
  <c r="H52" i="7"/>
  <c r="Q51" i="7"/>
  <c r="H51" i="7"/>
  <c r="Q50" i="7"/>
  <c r="H50" i="7"/>
  <c r="Q49" i="7"/>
  <c r="H49" i="7"/>
  <c r="Q48" i="7"/>
  <c r="H48" i="7"/>
  <c r="Q47" i="7"/>
  <c r="J47" i="7"/>
  <c r="J48" i="7" s="1"/>
  <c r="J49" i="7" s="1"/>
  <c r="J50" i="7" s="1"/>
  <c r="J51" i="7" s="1"/>
  <c r="J52" i="7" s="1"/>
  <c r="J53" i="7" s="1"/>
  <c r="J54" i="7" s="1"/>
  <c r="J55" i="7" s="1"/>
  <c r="J56" i="7" s="1"/>
  <c r="J57" i="7" s="1"/>
  <c r="J58" i="7" s="1"/>
  <c r="J59" i="7" s="1"/>
  <c r="J60" i="7" s="1"/>
  <c r="J61" i="7" s="1"/>
  <c r="J62" i="7" s="1"/>
  <c r="J63" i="7" s="1"/>
  <c r="J64" i="7" s="1"/>
  <c r="J65" i="7" s="1"/>
  <c r="J66" i="7" s="1"/>
  <c r="J67" i="7" s="1"/>
  <c r="J68" i="7" s="1"/>
  <c r="J69" i="7" s="1"/>
  <c r="J70" i="7" s="1"/>
  <c r="J71" i="7" s="1"/>
  <c r="J72" i="7" s="1"/>
  <c r="J73" i="7" s="1"/>
  <c r="J74" i="7" s="1"/>
  <c r="J75" i="7" s="1"/>
  <c r="H47" i="7"/>
  <c r="A47" i="7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Q46" i="7"/>
  <c r="H46" i="7"/>
  <c r="L36" i="7"/>
  <c r="M36" i="7"/>
  <c r="N36" i="7"/>
  <c r="O36" i="7"/>
  <c r="P36" i="7"/>
  <c r="K36" i="7"/>
  <c r="L35" i="7"/>
  <c r="M35" i="7"/>
  <c r="N35" i="7"/>
  <c r="O35" i="7"/>
  <c r="P35" i="7"/>
  <c r="K35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5" i="7"/>
  <c r="C36" i="7" l="1"/>
  <c r="D36" i="7"/>
  <c r="E36" i="7"/>
  <c r="F36" i="7"/>
  <c r="G36" i="7"/>
  <c r="B36" i="7"/>
  <c r="C35" i="7"/>
  <c r="D35" i="7"/>
  <c r="E35" i="7"/>
  <c r="F35" i="7"/>
  <c r="G35" i="7"/>
  <c r="B35" i="7"/>
  <c r="A33" i="7" l="1"/>
  <c r="A34" i="7"/>
  <c r="A28" i="7"/>
  <c r="A29" i="7"/>
  <c r="A30" i="7"/>
  <c r="A31" i="7"/>
  <c r="A32" i="7"/>
  <c r="A22" i="7"/>
  <c r="A23" i="7"/>
  <c r="A24" i="7"/>
  <c r="A25" i="7"/>
  <c r="A26" i="7"/>
  <c r="A27" i="7"/>
  <c r="A15" i="7"/>
  <c r="A16" i="7"/>
  <c r="A17" i="7"/>
  <c r="A18" i="7"/>
  <c r="A19" i="7"/>
  <c r="A20" i="7"/>
  <c r="A21" i="7"/>
  <c r="A7" i="7"/>
  <c r="A8" i="7"/>
  <c r="A9" i="7"/>
  <c r="A10" i="7"/>
  <c r="A11" i="7"/>
  <c r="A12" i="7"/>
  <c r="A13" i="7"/>
  <c r="A14" i="7"/>
  <c r="A6" i="7"/>
  <c r="Z3" i="5" l="1"/>
  <c r="Z4" i="5"/>
  <c r="Z5" i="5"/>
  <c r="Z6" i="5"/>
  <c r="Z7" i="5"/>
  <c r="Z2" i="5"/>
  <c r="Y3" i="5"/>
  <c r="Y4" i="5"/>
  <c r="Y5" i="5"/>
  <c r="Y6" i="5"/>
  <c r="Y7" i="5"/>
  <c r="Y2" i="5"/>
  <c r="O3" i="5" l="1"/>
  <c r="O4" i="5"/>
  <c r="O5" i="5"/>
  <c r="O6" i="5"/>
  <c r="O7" i="5"/>
  <c r="P3" i="5"/>
  <c r="P4" i="5"/>
  <c r="P5" i="5"/>
  <c r="P6" i="5"/>
  <c r="P7" i="5"/>
  <c r="P2" i="5"/>
  <c r="O2" i="5"/>
  <c r="F3" i="5"/>
  <c r="F4" i="5"/>
  <c r="F5" i="5"/>
  <c r="F6" i="5"/>
  <c r="F7" i="5"/>
  <c r="G3" i="5"/>
  <c r="G4" i="5"/>
  <c r="G5" i="5"/>
  <c r="G6" i="5"/>
  <c r="G7" i="5"/>
  <c r="G2" i="5"/>
  <c r="F2" i="5"/>
  <c r="G3" i="4" l="1"/>
  <c r="G4" i="4"/>
  <c r="G5" i="4"/>
  <c r="G6" i="4"/>
  <c r="G7" i="4"/>
  <c r="G2" i="4"/>
  <c r="F3" i="4"/>
  <c r="F4" i="4"/>
  <c r="F5" i="4"/>
  <c r="F6" i="4"/>
  <c r="F7" i="4"/>
  <c r="F2" i="4"/>
</calcChain>
</file>

<file path=xl/sharedStrings.xml><?xml version="1.0" encoding="utf-8"?>
<sst xmlns="http://schemas.openxmlformats.org/spreadsheetml/2006/main" count="510" uniqueCount="159">
  <si>
    <t>Perlakuan</t>
  </si>
  <si>
    <t>Anova: Single Factor</t>
  </si>
  <si>
    <t>SUMMARY</t>
  </si>
  <si>
    <t>Groups</t>
  </si>
  <si>
    <t>Count</t>
  </si>
  <si>
    <t>Sum</t>
  </si>
  <si>
    <t>Average</t>
  </si>
  <si>
    <t>Variance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</si>
  <si>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</si>
  <si>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</si>
  <si>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</si>
  <si>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</si>
  <si>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</si>
  <si>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</si>
  <si>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</si>
  <si>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</si>
  <si>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</si>
  <si>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</si>
  <si>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</si>
  <si>
    <t>SD</t>
  </si>
  <si>
    <t>U1</t>
  </si>
  <si>
    <t>U2</t>
  </si>
  <si>
    <t>U3</t>
  </si>
  <si>
    <t>U4</t>
  </si>
  <si>
    <t>Ulangan</t>
  </si>
  <si>
    <t>PANELIS</t>
  </si>
  <si>
    <t>KODE SAMPEL</t>
  </si>
  <si>
    <t>WARNA</t>
  </si>
  <si>
    <t>Rata-rata</t>
  </si>
  <si>
    <t>Rank</t>
  </si>
  <si>
    <t>PERLAKUAN</t>
  </si>
  <si>
    <t>RATA-RATA</t>
  </si>
  <si>
    <t>TOTAL RANKING</t>
  </si>
  <si>
    <t>Titik Kritis</t>
  </si>
  <si>
    <t>T</t>
  </si>
  <si>
    <t>X2</t>
  </si>
  <si>
    <t>T &lt; X2</t>
  </si>
  <si>
    <t>AROMA</t>
  </si>
  <si>
    <t>RASA</t>
  </si>
  <si>
    <t>TEKSTUR</t>
  </si>
  <si>
    <t>q =</t>
  </si>
  <si>
    <t xml:space="preserve">r = </t>
  </si>
  <si>
    <t>MS dalam =</t>
  </si>
  <si>
    <t>P6U4 (3%)</t>
  </si>
  <si>
    <t>P6U3 (3%)</t>
  </si>
  <si>
    <t>P6U2 (3%)</t>
  </si>
  <si>
    <t>P6U1 (3%)</t>
  </si>
  <si>
    <t>P5U4 (2,5%)</t>
  </si>
  <si>
    <t>P5U3 (2,5%)</t>
  </si>
  <si>
    <t>P5U2 (2,5%)</t>
  </si>
  <si>
    <t>P5U1 (2,5%)</t>
  </si>
  <si>
    <t>P4U4 (2%)</t>
  </si>
  <si>
    <t>P4U3 (2%)</t>
  </si>
  <si>
    <t>P4U2 (2%)</t>
  </si>
  <si>
    <t>P4U1 (2%)</t>
  </si>
  <si>
    <t>P3U4 (1,5%)</t>
  </si>
  <si>
    <t>P3U3 (1,5%)</t>
  </si>
  <si>
    <t>P3U2 (1,5%)</t>
  </si>
  <si>
    <t>P3U1 (1,5%)</t>
  </si>
  <si>
    <t>P2U4 (1%)</t>
  </si>
  <si>
    <t>P2U3 (1%)</t>
  </si>
  <si>
    <t>P2U2 (1%)</t>
  </si>
  <si>
    <t>Volume extrak = 10 ml</t>
  </si>
  <si>
    <t>Note:</t>
  </si>
  <si>
    <t>P2U1 (1%)</t>
  </si>
  <si>
    <t>P1U4 (0,5%)</t>
  </si>
  <si>
    <t>=</t>
  </si>
  <si>
    <t>AA</t>
  </si>
  <si>
    <t>P1U3 (0,5%)</t>
  </si>
  <si>
    <t>KTE</t>
  </si>
  <si>
    <t>P1U2 (0,5%)</t>
  </si>
  <si>
    <t>+</t>
  </si>
  <si>
    <t>x</t>
  </si>
  <si>
    <t>P1U1</t>
  </si>
  <si>
    <t>P1U1 (0,5%)</t>
  </si>
  <si>
    <t>Intercept</t>
  </si>
  <si>
    <t>Slope</t>
  </si>
  <si>
    <t>Absorbansi Sampel</t>
  </si>
  <si>
    <t>Persamaan garis:</t>
  </si>
  <si>
    <t>Perhitungan mengkuti arah slope kalibrasi</t>
  </si>
  <si>
    <t>Intercept (c)</t>
  </si>
  <si>
    <t>Slope (m)</t>
  </si>
  <si>
    <t>Absorbansi (A)</t>
  </si>
  <si>
    <t>Konsentrasi Trolox (ppm)</t>
  </si>
  <si>
    <t>No</t>
  </si>
  <si>
    <t>BNJ 5%</t>
  </si>
  <si>
    <t>tidak ada df</t>
  </si>
  <si>
    <t>Notasi</t>
  </si>
  <si>
    <t>a</t>
  </si>
  <si>
    <t>ab</t>
  </si>
  <si>
    <t>b</t>
  </si>
  <si>
    <t>c</t>
  </si>
  <si>
    <t>sehingga tidak dilanjutkan uji BNJ 5%</t>
  </si>
  <si>
    <r>
      <rPr>
        <i/>
        <sz val="11"/>
        <color rgb="FF000000"/>
        <rFont val="Times New Roman"/>
        <family val="1"/>
      </rPr>
      <t xml:space="preserve"> P-value</t>
    </r>
    <r>
      <rPr>
        <sz val="11"/>
        <color rgb="FF000000"/>
        <rFont val="Times New Roman"/>
        <family val="1"/>
      </rPr>
      <t xml:space="preserve"> 0,370883 = tidak nyata berdasarkan hasil ANOVA (p &gt; 0,05)</t>
    </r>
  </si>
  <si>
    <r>
      <rPr>
        <i/>
        <sz val="11"/>
        <color rgb="FF000000"/>
        <rFont val="Times New Roman"/>
        <family val="1"/>
      </rPr>
      <t xml:space="preserve"> P-value</t>
    </r>
    <r>
      <rPr>
        <sz val="11"/>
        <color rgb="FF000000"/>
        <rFont val="Times New Roman"/>
        <family val="1"/>
      </rPr>
      <t xml:space="preserve"> 0,341853 = tidak nyata berdasarkan hasil ANOVA (p &gt; 0,05)</t>
    </r>
  </si>
  <si>
    <t>bc</t>
  </si>
  <si>
    <t>d</t>
  </si>
  <si>
    <t>e</t>
  </si>
  <si>
    <t>de</t>
  </si>
  <si>
    <t>Parameter</t>
  </si>
  <si>
    <t>Nilai Perlakuan</t>
  </si>
  <si>
    <t>Selisih</t>
  </si>
  <si>
    <t>Aktivitas Antioksidan</t>
  </si>
  <si>
    <t>Zat Besi</t>
  </si>
  <si>
    <t>Total Padatan Terlarut</t>
  </si>
  <si>
    <t>Tekstur</t>
  </si>
  <si>
    <t>Kecepatan Leleh</t>
  </si>
  <si>
    <t>L*</t>
  </si>
  <si>
    <t>a*</t>
  </si>
  <si>
    <t>b*</t>
  </si>
  <si>
    <t>Organoleptik Warna</t>
  </si>
  <si>
    <t>Organoleptik Aroma</t>
  </si>
  <si>
    <t>Organoleptik Rasa</t>
  </si>
  <si>
    <t>Organoleptik Tekstur</t>
  </si>
  <si>
    <t>Kesimpulan, jadi perlakuan terbaik adalah penambahan tepung daun kelor pada perlakuan ke-6 (3%)</t>
  </si>
  <si>
    <t>**</t>
  </si>
  <si>
    <t>NN</t>
  </si>
  <si>
    <t>NE</t>
  </si>
  <si>
    <t>Normal</t>
  </si>
  <si>
    <t>Terjelek</t>
  </si>
  <si>
    <t>Terbaik</t>
  </si>
  <si>
    <t>Bobot</t>
  </si>
  <si>
    <t>Nilai</t>
  </si>
  <si>
    <t>U2 (N)</t>
  </si>
  <si>
    <t>U3 (N)</t>
  </si>
  <si>
    <t>U4 (N)</t>
  </si>
  <si>
    <t>U1  (N)</t>
  </si>
  <si>
    <r>
      <t>U1 (</t>
    </r>
    <r>
      <rPr>
        <b/>
        <sz val="11"/>
        <color theme="1"/>
        <rFont val="Calibri"/>
        <family val="2"/>
      </rPr>
      <t>°Brix)</t>
    </r>
  </si>
  <si>
    <t>U2 (°Brix)</t>
  </si>
  <si>
    <t>U3 (°Brix)</t>
  </si>
  <si>
    <t>U4 (°Brix)</t>
  </si>
  <si>
    <t>U1 (Menit)</t>
  </si>
  <si>
    <t>U2 (Menit)</t>
  </si>
  <si>
    <t>U3 (Menit)</t>
  </si>
  <si>
    <t>U4 (Menit)</t>
  </si>
  <si>
    <r>
      <t>Perlakuan (L*/</t>
    </r>
    <r>
      <rPr>
        <b/>
        <i/>
        <sz val="11"/>
        <color theme="1"/>
        <rFont val="Calibri"/>
        <family val="2"/>
        <scheme val="minor"/>
      </rPr>
      <t>Lightness</t>
    </r>
    <r>
      <rPr>
        <b/>
        <sz val="11"/>
        <color theme="1"/>
        <rFont val="Calibri"/>
        <family val="2"/>
        <scheme val="minor"/>
      </rPr>
      <t>)</t>
    </r>
  </si>
  <si>
    <r>
      <t>Anova: Single Factor (L*/</t>
    </r>
    <r>
      <rPr>
        <i/>
        <sz val="11"/>
        <color theme="1"/>
        <rFont val="Calibri"/>
        <family val="2"/>
        <scheme val="minor"/>
      </rPr>
      <t>Lightnes</t>
    </r>
    <r>
      <rPr>
        <sz val="11"/>
        <color theme="1"/>
        <rFont val="Calibri"/>
        <family val="2"/>
        <scheme val="minor"/>
      </rPr>
      <t>s)</t>
    </r>
  </si>
  <si>
    <r>
      <t>Ulangan (L*/</t>
    </r>
    <r>
      <rPr>
        <b/>
        <i/>
        <sz val="11"/>
        <color theme="1"/>
        <rFont val="Calibri"/>
        <family val="2"/>
        <scheme val="minor"/>
      </rPr>
      <t>Lightness</t>
    </r>
    <r>
      <rPr>
        <b/>
        <sz val="11"/>
        <color theme="1"/>
        <rFont val="Calibri"/>
        <family val="2"/>
        <scheme val="minor"/>
      </rPr>
      <t>)</t>
    </r>
  </si>
  <si>
    <r>
      <t>Anova: Single Factor (a*/</t>
    </r>
    <r>
      <rPr>
        <i/>
        <sz val="11"/>
        <color theme="1"/>
        <rFont val="Calibri"/>
        <family val="2"/>
        <scheme val="minor"/>
      </rPr>
      <t>redness</t>
    </r>
    <r>
      <rPr>
        <sz val="11"/>
        <color theme="1"/>
        <rFont val="Calibri"/>
        <family val="2"/>
        <scheme val="minor"/>
      </rPr>
      <t>)</t>
    </r>
  </si>
  <si>
    <r>
      <t>Ulangan  (a*/</t>
    </r>
    <r>
      <rPr>
        <b/>
        <i/>
        <sz val="11"/>
        <color theme="1"/>
        <rFont val="Calibri"/>
        <family val="2"/>
        <scheme val="minor"/>
      </rPr>
      <t>redness</t>
    </r>
    <r>
      <rPr>
        <b/>
        <sz val="11"/>
        <color theme="1"/>
        <rFont val="Calibri"/>
        <family val="2"/>
        <scheme val="minor"/>
      </rPr>
      <t>)</t>
    </r>
  </si>
  <si>
    <r>
      <t>Perlakuan (a*/</t>
    </r>
    <r>
      <rPr>
        <b/>
        <i/>
        <sz val="11"/>
        <color theme="1"/>
        <rFont val="Calibri"/>
        <family val="2"/>
        <scheme val="minor"/>
      </rPr>
      <t>redness</t>
    </r>
    <r>
      <rPr>
        <b/>
        <sz val="11"/>
        <color theme="1"/>
        <rFont val="Calibri"/>
        <family val="2"/>
        <scheme val="minor"/>
      </rPr>
      <t>)</t>
    </r>
  </si>
  <si>
    <r>
      <t>Anova: Single Factor  (b*/</t>
    </r>
    <r>
      <rPr>
        <i/>
        <sz val="11"/>
        <color theme="1"/>
        <rFont val="Calibri"/>
        <family val="2"/>
        <scheme val="minor"/>
      </rPr>
      <t>yellowness</t>
    </r>
    <r>
      <rPr>
        <sz val="11"/>
        <color theme="1"/>
        <rFont val="Calibri"/>
        <family val="2"/>
        <scheme val="minor"/>
      </rPr>
      <t>)</t>
    </r>
  </si>
  <si>
    <r>
      <t>Ulangan  (b*/</t>
    </r>
    <r>
      <rPr>
        <b/>
        <i/>
        <sz val="11"/>
        <color theme="1"/>
        <rFont val="Calibri"/>
        <family val="2"/>
        <scheme val="minor"/>
      </rPr>
      <t>yellowness</t>
    </r>
    <r>
      <rPr>
        <b/>
        <sz val="11"/>
        <color theme="1"/>
        <rFont val="Calibri"/>
        <family val="2"/>
        <scheme val="minor"/>
      </rPr>
      <t>)</t>
    </r>
  </si>
  <si>
    <r>
      <t>Perlakuan  (b*/</t>
    </r>
    <r>
      <rPr>
        <b/>
        <i/>
        <sz val="11"/>
        <color theme="1"/>
        <rFont val="Calibri"/>
        <family val="2"/>
        <scheme val="minor"/>
      </rPr>
      <t>yellowness</t>
    </r>
    <r>
      <rPr>
        <b/>
        <sz val="11"/>
        <color theme="1"/>
        <rFont val="Calibri"/>
        <family val="2"/>
        <scheme val="minor"/>
      </rPr>
      <t>)</t>
    </r>
  </si>
  <si>
    <t>Simplo (mg/100g)</t>
  </si>
  <si>
    <t>Duplo (mg/100g)</t>
  </si>
  <si>
    <t>tidak ada perbedaan yang nyata dalam organoleptik rasa antara perlakuan sampel gelato dengan penambahan tepung daun kelor</t>
  </si>
  <si>
    <t>tidak ada perbedaan yang nyata dalam organoleptik aroma antara perlakuan sampel gelato dengan penambahan tepung daun kelor</t>
  </si>
  <si>
    <t>tidak ada perbedaan yang nyata dalam organoleptik warna antara perlakuan sampel gelato dengan penambahan tepung daun kelor</t>
  </si>
  <si>
    <t>tidak ada perbedaan yang nyata dalam organoleptik tekstur antara perlakuan sampel gelato dengan penambahan tepung daun kelor</t>
  </si>
  <si>
    <t>Berat Sampel (gram)</t>
  </si>
  <si>
    <t>KTE (ppm TE)</t>
  </si>
  <si>
    <t>Aktivitas Antioksidan (mg TE/100 g)</t>
  </si>
  <si>
    <t>Aktivitas Antioksidan (mg TE/100g)</t>
  </si>
  <si>
    <t>Zat Besi (mg/100g)</t>
  </si>
  <si>
    <r>
      <t>Total Padatan Terlarut (</t>
    </r>
    <r>
      <rPr>
        <sz val="11"/>
        <color theme="1"/>
        <rFont val="Calibri"/>
        <family val="2"/>
      </rPr>
      <t>°Brix)</t>
    </r>
  </si>
  <si>
    <t>Tekstur (N)</t>
  </si>
  <si>
    <t>Kecepatan Leleh (Menit)</t>
  </si>
  <si>
    <t>H0 diterima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</si>
</sst>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i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horizontal="center"/>
    </xf>
    <xf numFmtId="2" fontId="0" fillId="0" borderId="0" xfId="0" applyNumberFormat="1"/>
    <xf numFmtId="0" fontId="1" fillId="0" borderId="0" xfId="0" applyFont="1"/>
    <xf numFmtId="0" fontId="0" fillId="0" borderId="3" xfId="0" applyBorder="1"/>
    <xf numFmtId="0" fontId="0" fillId="2" borderId="3" xfId="0" applyFill="1" applyBorder="1"/>
    <xf numFmtId="164" fontId="0" fillId="0" borderId="0" xfId="0" applyNumberFormat="1" applyAlignment="1">
      <alignment horizontal="center" vertical="center"/>
    </xf>
    <xf numFmtId="0" fontId="0" fillId="3" borderId="0" xfId="0" applyFill="1"/>
    <xf numFmtId="0" fontId="1" fillId="0" borderId="3" xfId="0" applyFont="1" applyBorder="1" applyAlignment="1">
      <alignment horizontal="center" vertical="center"/>
    </xf>
    <xf numFmtId="0" fontId="1" fillId="0" borderId="3" xfId="0" applyFont="1" applyBorder="1"/>
    <xf numFmtId="0" fontId="0" fillId="0" borderId="3" xfId="0" applyBorder="1" applyAlignment="1">
      <alignment horizontal="center"/>
    </xf>
    <xf numFmtId="0" fontId="1" fillId="0" borderId="4" xfId="0" applyFont="1" applyBorder="1"/>
    <xf numFmtId="0" fontId="0" fillId="0" borderId="4" xfId="0" applyBorder="1"/>
    <xf numFmtId="0" fontId="1" fillId="2" borderId="3" xfId="0" applyFont="1" applyFill="1" applyBorder="1"/>
    <xf numFmtId="1" fontId="1" fillId="2" borderId="3" xfId="0" applyNumberFormat="1" applyFont="1" applyFill="1" applyBorder="1"/>
    <xf numFmtId="2" fontId="1" fillId="2" borderId="3" xfId="0" applyNumberFormat="1" applyFont="1" applyFill="1" applyBorder="1"/>
    <xf numFmtId="0" fontId="1" fillId="4" borderId="3" xfId="0" applyFont="1" applyFill="1" applyBorder="1"/>
    <xf numFmtId="2" fontId="1" fillId="4" borderId="3" xfId="0" applyNumberFormat="1" applyFont="1" applyFill="1" applyBorder="1"/>
    <xf numFmtId="0" fontId="1" fillId="5" borderId="3" xfId="0" applyFont="1" applyFill="1" applyBorder="1"/>
    <xf numFmtId="164" fontId="1" fillId="6" borderId="3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quotePrefix="1"/>
    <xf numFmtId="0" fontId="0" fillId="7" borderId="3" xfId="0" quotePrefix="1" applyFill="1" applyBorder="1"/>
    <xf numFmtId="0" fontId="0" fillId="7" borderId="3" xfId="0" applyFill="1" applyBorder="1"/>
    <xf numFmtId="0" fontId="0" fillId="5" borderId="3" xfId="0" quotePrefix="1" applyFill="1" applyBorder="1"/>
    <xf numFmtId="0" fontId="0" fillId="5" borderId="3" xfId="0" applyFill="1" applyBorder="1"/>
    <xf numFmtId="0" fontId="0" fillId="0" borderId="3" xfId="0" quotePrefix="1" applyBorder="1"/>
    <xf numFmtId="0" fontId="2" fillId="0" borderId="0" xfId="0" applyFont="1"/>
    <xf numFmtId="0" fontId="0" fillId="2" borderId="0" xfId="0" applyFill="1"/>
    <xf numFmtId="0" fontId="0" fillId="2" borderId="0" xfId="0" quotePrefix="1" applyFill="1"/>
    <xf numFmtId="0" fontId="1" fillId="2" borderId="0" xfId="0" applyFont="1" applyFill="1"/>
    <xf numFmtId="0" fontId="1" fillId="7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top"/>
    </xf>
    <xf numFmtId="164" fontId="0" fillId="0" borderId="3" xfId="0" applyNumberFormat="1" applyBorder="1"/>
    <xf numFmtId="2" fontId="0" fillId="0" borderId="3" xfId="0" applyNumberFormat="1" applyBorder="1"/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164" fontId="1" fillId="0" borderId="3" xfId="0" applyNumberFormat="1" applyFont="1" applyBorder="1"/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10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0" fillId="8" borderId="0" xfId="0" applyFill="1"/>
    <xf numFmtId="2" fontId="0" fillId="8" borderId="0" xfId="0" applyNumberFormat="1" applyFill="1"/>
    <xf numFmtId="0" fontId="2" fillId="8" borderId="2" xfId="0" applyFont="1" applyFill="1" applyBorder="1" applyAlignment="1">
      <alignment horizontal="center"/>
    </xf>
    <xf numFmtId="0" fontId="0" fillId="8" borderId="1" xfId="0" applyFill="1" applyBorder="1"/>
    <xf numFmtId="0" fontId="0" fillId="9" borderId="0" xfId="0" applyFill="1"/>
    <xf numFmtId="2" fontId="0" fillId="9" borderId="0" xfId="0" applyNumberFormat="1" applyFill="1"/>
    <xf numFmtId="0" fontId="2" fillId="9" borderId="2" xfId="0" applyFont="1" applyFill="1" applyBorder="1" applyAlignment="1">
      <alignment horizontal="center"/>
    </xf>
    <xf numFmtId="0" fontId="0" fillId="9" borderId="1" xfId="0" applyFill="1" applyBorder="1"/>
    <xf numFmtId="0" fontId="0" fillId="8" borderId="3" xfId="0" applyFill="1" applyBorder="1"/>
    <xf numFmtId="164" fontId="0" fillId="8" borderId="3" xfId="0" applyNumberFormat="1" applyFill="1" applyBorder="1"/>
    <xf numFmtId="2" fontId="0" fillId="8" borderId="3" xfId="0" applyNumberFormat="1" applyFill="1" applyBorder="1"/>
    <xf numFmtId="0" fontId="1" fillId="8" borderId="3" xfId="0" applyFont="1" applyFill="1" applyBorder="1" applyAlignment="1">
      <alignment horizontal="center" vertical="center" wrapText="1"/>
    </xf>
    <xf numFmtId="10" fontId="1" fillId="8" borderId="3" xfId="0" applyNumberFormat="1" applyFont="1" applyFill="1" applyBorder="1" applyAlignment="1">
      <alignment horizontal="center" vertical="center" wrapText="1"/>
    </xf>
    <xf numFmtId="0" fontId="0" fillId="8" borderId="3" xfId="0" applyFill="1" applyBorder="1" applyAlignment="1">
      <alignment vertical="center" wrapText="1"/>
    </xf>
    <xf numFmtId="0" fontId="1" fillId="8" borderId="3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vertical="center" wrapText="1"/>
    </xf>
    <xf numFmtId="0" fontId="1" fillId="8" borderId="0" xfId="0" applyFont="1" applyFill="1"/>
    <xf numFmtId="0" fontId="1" fillId="9" borderId="3" xfId="0" applyFont="1" applyFill="1" applyBorder="1" applyAlignment="1">
      <alignment horizontal="center" vertical="center"/>
    </xf>
    <xf numFmtId="164" fontId="0" fillId="9" borderId="3" xfId="0" applyNumberFormat="1" applyFill="1" applyBorder="1"/>
    <xf numFmtId="0" fontId="0" fillId="9" borderId="3" xfId="0" applyFill="1" applyBorder="1"/>
    <xf numFmtId="2" fontId="0" fillId="9" borderId="3" xfId="0" applyNumberFormat="1" applyFill="1" applyBorder="1"/>
    <xf numFmtId="0" fontId="1" fillId="9" borderId="3" xfId="0" applyFont="1" applyFill="1" applyBorder="1" applyAlignment="1">
      <alignment horizontal="center" vertical="center" wrapText="1"/>
    </xf>
    <xf numFmtId="10" fontId="1" fillId="9" borderId="3" xfId="0" applyNumberFormat="1" applyFont="1" applyFill="1" applyBorder="1" applyAlignment="1">
      <alignment horizontal="center" vertical="center" wrapText="1"/>
    </xf>
    <xf numFmtId="0" fontId="0" fillId="9" borderId="3" xfId="0" applyFill="1" applyBorder="1" applyAlignment="1">
      <alignment vertical="center" wrapText="1"/>
    </xf>
    <xf numFmtId="0" fontId="1" fillId="9" borderId="0" xfId="0" applyFont="1" applyFill="1"/>
    <xf numFmtId="0" fontId="1" fillId="8" borderId="3" xfId="0" applyFont="1" applyFill="1" applyBorder="1"/>
    <xf numFmtId="164" fontId="1" fillId="8" borderId="3" xfId="0" applyNumberFormat="1" applyFont="1" applyFill="1" applyBorder="1"/>
    <xf numFmtId="0" fontId="1" fillId="9" borderId="3" xfId="0" applyFont="1" applyFill="1" applyBorder="1"/>
    <xf numFmtId="164" fontId="1" fillId="9" borderId="3" xfId="0" applyNumberFormat="1" applyFont="1" applyFill="1" applyBorder="1"/>
    <xf numFmtId="0" fontId="1" fillId="10" borderId="4" xfId="0" applyFont="1" applyFill="1" applyBorder="1" applyAlignment="1">
      <alignment horizontal="center" vertical="center"/>
    </xf>
    <xf numFmtId="0" fontId="1" fillId="10" borderId="8" xfId="0" applyFont="1" applyFill="1" applyBorder="1" applyAlignment="1">
      <alignment horizontal="center" vertical="center"/>
    </xf>
    <xf numFmtId="164" fontId="1" fillId="10" borderId="3" xfId="0" applyNumberFormat="1" applyFont="1" applyFill="1" applyBorder="1" applyAlignment="1">
      <alignment horizontal="center" vertical="center"/>
    </xf>
    <xf numFmtId="0" fontId="0" fillId="10" borderId="3" xfId="0" applyFill="1" applyBorder="1"/>
    <xf numFmtId="0" fontId="6" fillId="5" borderId="0" xfId="0" applyFont="1" applyFill="1"/>
    <xf numFmtId="0" fontId="0" fillId="11" borderId="0" xfId="0" applyFill="1" applyAlignment="1">
      <alignment horizontal="center" vertical="center"/>
    </xf>
    <xf numFmtId="2" fontId="1" fillId="0" borderId="3" xfId="0" applyNumberFormat="1" applyFont="1" applyBorder="1"/>
    <xf numFmtId="0" fontId="1" fillId="10" borderId="3" xfId="0" applyFont="1" applyFill="1" applyBorder="1"/>
    <xf numFmtId="0" fontId="0" fillId="10" borderId="8" xfId="0" applyFill="1" applyBorder="1"/>
    <xf numFmtId="0" fontId="1" fillId="1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164" fontId="1" fillId="10" borderId="5" xfId="0" applyNumberFormat="1" applyFont="1" applyFill="1" applyBorder="1" applyAlignment="1">
      <alignment horizontal="center" vertical="center"/>
    </xf>
    <xf numFmtId="164" fontId="1" fillId="10" borderId="6" xfId="0" applyNumberFormat="1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165" fontId="1" fillId="0" borderId="0" xfId="0" applyNumberFormat="1" applyFont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D"/>
              <a:t>Kurva Standar Trolox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Trolox Std Curve</c:v>
          </c:tx>
          <c:spPr>
            <a:ln>
              <a:prstDash val="solid"/>
            </a:ln>
          </c:spPr>
          <c:marker>
            <c:symbol val="none"/>
          </c:marker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0.33135166666666666"/>
                  <c:y val="-0.45593814814814815"/>
                </c:manualLayout>
              </c:layout>
              <c:numFmt formatCode="General" sourceLinked="0"/>
              <c:spPr>
                <a:solidFill>
                  <a:srgbClr val="92D050"/>
                </a:solidFill>
              </c:spPr>
            </c:trendlineLbl>
          </c:trendline>
          <c:xVal>
            <c:numRef>
              <c:f>Antioksidan!$B$2:$B$7</c:f>
              <c:numCache>
                <c:formatCode>General</c:formatCode>
                <c:ptCount val="6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</c:numCache>
            </c:numRef>
          </c:xVal>
          <c:yVal>
            <c:numRef>
              <c:f>Antioksidan!$C$2:$C$7</c:f>
              <c:numCache>
                <c:formatCode>General</c:formatCode>
                <c:ptCount val="6"/>
                <c:pt idx="0">
                  <c:v>0.51700000000000002</c:v>
                </c:pt>
                <c:pt idx="1">
                  <c:v>0.47899999999999998</c:v>
                </c:pt>
                <c:pt idx="2">
                  <c:v>0.32400000000000001</c:v>
                </c:pt>
                <c:pt idx="3">
                  <c:v>0.14499999999999999</c:v>
                </c:pt>
                <c:pt idx="4">
                  <c:v>9.9000000000000005E-2</c:v>
                </c:pt>
                <c:pt idx="5">
                  <c:v>8.4000000000000005E-2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6EA-4788-A2F4-0A546CC6D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"/>
        <c:axId val="20"/>
      </c:scatterChart>
      <c:valAx>
        <c:axId val="1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ID"/>
                  <a:t>Konsentrasi Trolox (ppm)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0"/>
        <c:crosses val="autoZero"/>
        <c:crossBetween val="midCat"/>
      </c:valAx>
      <c:valAx>
        <c:axId val="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ID"/>
                  <a:t>Absorbansi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</xdr:row>
      <xdr:rowOff>0</xdr:rowOff>
    </xdr:from>
    <xdr:ext cx="5400000" cy="2700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F37657-2988-497B-8ADD-069E1D869B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FD8BB-6B96-4BE1-BA30-B94483AA3AFB}">
  <dimension ref="A1:G36"/>
  <sheetViews>
    <sheetView workbookViewId="0">
      <selection activeCell="E1" sqref="E1"/>
    </sheetView>
  </sheetViews>
  <sheetFormatPr defaultRowHeight="15" x14ac:dyDescent="0.25"/>
  <cols>
    <col min="1" max="1" width="11" customWidth="1"/>
    <col min="2" max="5" width="9.140625" customWidth="1"/>
  </cols>
  <sheetData>
    <row r="1" spans="1:7" x14ac:dyDescent="0.25">
      <c r="A1" s="10" t="s">
        <v>0</v>
      </c>
      <c r="B1" s="10" t="s">
        <v>127</v>
      </c>
      <c r="C1" s="10" t="s">
        <v>128</v>
      </c>
      <c r="D1" s="10" t="s">
        <v>129</v>
      </c>
      <c r="E1" s="10" t="s">
        <v>130</v>
      </c>
      <c r="F1" s="10" t="s">
        <v>28</v>
      </c>
      <c r="G1" s="10" t="s">
        <v>19</v>
      </c>
    </row>
    <row r="2" spans="1:7" x14ac:dyDescent="0.25">
      <c r="A2" s="39">
        <v>5.0000000000000001E-3</v>
      </c>
      <c r="B2" s="5">
        <v>45</v>
      </c>
      <c r="C2" s="5">
        <v>45</v>
      </c>
      <c r="D2" s="5">
        <v>45</v>
      </c>
      <c r="E2" s="5">
        <v>46</v>
      </c>
      <c r="F2" s="5">
        <f t="shared" ref="F2:F7" si="0">AVERAGE(B2:E2)</f>
        <v>45.25</v>
      </c>
      <c r="G2" s="35">
        <f t="shared" ref="G2:G7" si="1">_xlfn.STDEV.S(B2:E2)</f>
        <v>0.5</v>
      </c>
    </row>
    <row r="3" spans="1:7" x14ac:dyDescent="0.25">
      <c r="A3" s="39">
        <v>0.01</v>
      </c>
      <c r="B3" s="5">
        <v>47</v>
      </c>
      <c r="C3" s="5">
        <v>47</v>
      </c>
      <c r="D3" s="5">
        <v>46</v>
      </c>
      <c r="E3" s="5">
        <v>46</v>
      </c>
      <c r="F3" s="5">
        <f t="shared" si="0"/>
        <v>46.5</v>
      </c>
      <c r="G3" s="35">
        <f t="shared" si="1"/>
        <v>0.57735026918962573</v>
      </c>
    </row>
    <row r="4" spans="1:7" x14ac:dyDescent="0.25">
      <c r="A4" s="39">
        <v>1.4999999999999999E-2</v>
      </c>
      <c r="B4" s="5">
        <v>46</v>
      </c>
      <c r="C4" s="5">
        <v>47</v>
      </c>
      <c r="D4" s="5">
        <v>46</v>
      </c>
      <c r="E4" s="5">
        <v>46</v>
      </c>
      <c r="F4" s="5">
        <f t="shared" si="0"/>
        <v>46.25</v>
      </c>
      <c r="G4" s="35">
        <f t="shared" si="1"/>
        <v>0.5</v>
      </c>
    </row>
    <row r="5" spans="1:7" x14ac:dyDescent="0.25">
      <c r="A5" s="39">
        <v>0.02</v>
      </c>
      <c r="B5" s="5">
        <v>47</v>
      </c>
      <c r="C5" s="5">
        <v>46</v>
      </c>
      <c r="D5" s="5">
        <v>46</v>
      </c>
      <c r="E5" s="5">
        <v>45</v>
      </c>
      <c r="F5" s="5">
        <f t="shared" si="0"/>
        <v>46</v>
      </c>
      <c r="G5" s="35">
        <f t="shared" si="1"/>
        <v>0.81649658092772603</v>
      </c>
    </row>
    <row r="6" spans="1:7" x14ac:dyDescent="0.25">
      <c r="A6" s="39">
        <v>2.5000000000000001E-2</v>
      </c>
      <c r="B6" s="5">
        <v>47</v>
      </c>
      <c r="C6" s="5">
        <v>46</v>
      </c>
      <c r="D6" s="5">
        <v>46</v>
      </c>
      <c r="E6" s="5">
        <v>46</v>
      </c>
      <c r="F6" s="5">
        <f t="shared" si="0"/>
        <v>46.25</v>
      </c>
      <c r="G6" s="35">
        <f t="shared" si="1"/>
        <v>0.5</v>
      </c>
    </row>
    <row r="7" spans="1:7" x14ac:dyDescent="0.25">
      <c r="A7" s="39">
        <v>0.03</v>
      </c>
      <c r="B7" s="5">
        <v>48</v>
      </c>
      <c r="C7" s="5">
        <v>47</v>
      </c>
      <c r="D7" s="5">
        <v>45</v>
      </c>
      <c r="E7" s="5">
        <v>45</v>
      </c>
      <c r="F7" s="5">
        <f t="shared" si="0"/>
        <v>46.25</v>
      </c>
      <c r="G7" s="35">
        <f t="shared" si="1"/>
        <v>1.5</v>
      </c>
    </row>
    <row r="10" spans="1:7" x14ac:dyDescent="0.25">
      <c r="A10" s="37">
        <v>5.0000000000000001E-3</v>
      </c>
      <c r="B10" s="37">
        <v>0.01</v>
      </c>
      <c r="C10" s="37">
        <v>1.4999999999999999E-2</v>
      </c>
      <c r="D10" s="37">
        <v>0.02</v>
      </c>
      <c r="E10" s="37">
        <v>2.5000000000000001E-2</v>
      </c>
      <c r="F10" s="37">
        <v>0.03</v>
      </c>
    </row>
    <row r="11" spans="1:7" x14ac:dyDescent="0.25">
      <c r="A11" s="38">
        <v>45</v>
      </c>
      <c r="B11" s="38">
        <v>47</v>
      </c>
      <c r="C11" s="38">
        <v>46</v>
      </c>
      <c r="D11" s="38">
        <v>47</v>
      </c>
      <c r="E11" s="38">
        <v>47</v>
      </c>
      <c r="F11" s="38">
        <v>48</v>
      </c>
    </row>
    <row r="12" spans="1:7" x14ac:dyDescent="0.25">
      <c r="A12" s="38">
        <v>45</v>
      </c>
      <c r="B12" s="38">
        <v>47</v>
      </c>
      <c r="C12" s="38">
        <v>47</v>
      </c>
      <c r="D12" s="38">
        <v>46</v>
      </c>
      <c r="E12" s="38">
        <v>46</v>
      </c>
      <c r="F12" s="38">
        <v>47</v>
      </c>
    </row>
    <row r="13" spans="1:7" x14ac:dyDescent="0.25">
      <c r="A13" s="38">
        <v>45</v>
      </c>
      <c r="B13" s="38">
        <v>46</v>
      </c>
      <c r="C13" s="38">
        <v>46</v>
      </c>
      <c r="D13" s="38">
        <v>46</v>
      </c>
      <c r="E13" s="38">
        <v>46</v>
      </c>
      <c r="F13" s="38">
        <v>45</v>
      </c>
    </row>
    <row r="14" spans="1:7" x14ac:dyDescent="0.25">
      <c r="A14" s="38">
        <v>46</v>
      </c>
      <c r="B14" s="38">
        <v>46</v>
      </c>
      <c r="C14" s="38">
        <v>46</v>
      </c>
      <c r="D14" s="38">
        <v>45</v>
      </c>
      <c r="E14" s="38">
        <v>46</v>
      </c>
      <c r="F14" s="38">
        <v>45</v>
      </c>
    </row>
    <row r="16" spans="1:7" x14ac:dyDescent="0.25">
      <c r="A16" t="s">
        <v>1</v>
      </c>
    </row>
    <row r="18" spans="1:7" ht="15.75" thickBot="1" x14ac:dyDescent="0.3">
      <c r="A18" t="s">
        <v>2</v>
      </c>
    </row>
    <row r="19" spans="1:7" x14ac:dyDescent="0.25">
      <c r="A19" s="2" t="s">
        <v>3</v>
      </c>
      <c r="B19" s="2" t="s">
        <v>4</v>
      </c>
      <c r="C19" s="2" t="s">
        <v>5</v>
      </c>
      <c r="D19" s="2" t="s">
        <v>6</v>
      </c>
      <c r="E19" s="2" t="s">
        <v>7</v>
      </c>
    </row>
    <row r="20" spans="1:7" x14ac:dyDescent="0.25">
      <c r="A20">
        <v>5.0000000000000001E-3</v>
      </c>
      <c r="B20">
        <v>4</v>
      </c>
      <c r="C20">
        <v>181</v>
      </c>
      <c r="D20">
        <v>45.25</v>
      </c>
      <c r="E20">
        <v>0.25</v>
      </c>
    </row>
    <row r="21" spans="1:7" x14ac:dyDescent="0.25">
      <c r="A21">
        <v>0.01</v>
      </c>
      <c r="B21">
        <v>4</v>
      </c>
      <c r="C21">
        <v>186</v>
      </c>
      <c r="D21">
        <v>46.5</v>
      </c>
      <c r="E21">
        <v>0.33333333333333331</v>
      </c>
    </row>
    <row r="22" spans="1:7" x14ac:dyDescent="0.25">
      <c r="A22">
        <v>1.4999999999999999E-2</v>
      </c>
      <c r="B22">
        <v>4</v>
      </c>
      <c r="C22">
        <v>185</v>
      </c>
      <c r="D22">
        <v>46.25</v>
      </c>
      <c r="E22">
        <v>0.25</v>
      </c>
    </row>
    <row r="23" spans="1:7" x14ac:dyDescent="0.25">
      <c r="A23">
        <v>0.02</v>
      </c>
      <c r="B23">
        <v>4</v>
      </c>
      <c r="C23">
        <v>184</v>
      </c>
      <c r="D23">
        <v>46</v>
      </c>
      <c r="E23">
        <v>0.66666666666666663</v>
      </c>
    </row>
    <row r="24" spans="1:7" x14ac:dyDescent="0.25">
      <c r="A24">
        <v>2.5000000000000001E-2</v>
      </c>
      <c r="B24">
        <v>4</v>
      </c>
      <c r="C24">
        <v>185</v>
      </c>
      <c r="D24">
        <v>46.25</v>
      </c>
      <c r="E24">
        <v>0.25</v>
      </c>
    </row>
    <row r="25" spans="1:7" ht="15.75" thickBot="1" x14ac:dyDescent="0.3">
      <c r="A25" s="1">
        <v>0.03</v>
      </c>
      <c r="B25" s="1">
        <v>4</v>
      </c>
      <c r="C25" s="1">
        <v>185</v>
      </c>
      <c r="D25" s="1">
        <v>46.25</v>
      </c>
      <c r="E25" s="1">
        <v>2.25</v>
      </c>
    </row>
    <row r="28" spans="1:7" ht="15.75" thickBot="1" x14ac:dyDescent="0.3">
      <c r="A28" t="s">
        <v>8</v>
      </c>
    </row>
    <row r="29" spans="1:7" x14ac:dyDescent="0.25">
      <c r="A29" s="2" t="s">
        <v>9</v>
      </c>
      <c r="B29" s="2" t="s">
        <v>10</v>
      </c>
      <c r="C29" s="2" t="s">
        <v>11</v>
      </c>
      <c r="D29" s="2" t="s">
        <v>12</v>
      </c>
      <c r="E29" s="2" t="s">
        <v>13</v>
      </c>
      <c r="F29" s="2" t="s">
        <v>14</v>
      </c>
      <c r="G29" s="2" t="s">
        <v>15</v>
      </c>
    </row>
    <row r="30" spans="1:7" x14ac:dyDescent="0.25">
      <c r="A30" t="s">
        <v>16</v>
      </c>
      <c r="B30">
        <v>3.8333333333333304</v>
      </c>
      <c r="C30">
        <v>5</v>
      </c>
      <c r="D30">
        <v>0.76666666666666605</v>
      </c>
      <c r="E30">
        <v>1.1499999999999992</v>
      </c>
      <c r="F30">
        <v>0.37088254098589052</v>
      </c>
      <c r="G30">
        <v>2.77285315299783</v>
      </c>
    </row>
    <row r="31" spans="1:7" x14ac:dyDescent="0.25">
      <c r="A31" t="s">
        <v>17</v>
      </c>
      <c r="B31">
        <v>12</v>
      </c>
      <c r="C31">
        <v>18</v>
      </c>
      <c r="D31">
        <v>0.66666666666666663</v>
      </c>
    </row>
    <row r="33" spans="1:7" ht="15.75" thickBot="1" x14ac:dyDescent="0.3">
      <c r="A33" s="1" t="s">
        <v>18</v>
      </c>
      <c r="B33" s="1">
        <v>15.83333333333333</v>
      </c>
      <c r="C33" s="1">
        <v>23</v>
      </c>
      <c r="D33" s="1"/>
      <c r="E33" s="1"/>
      <c r="F33" s="1"/>
      <c r="G33" s="1"/>
    </row>
    <row r="35" spans="1:7" x14ac:dyDescent="0.25">
      <c r="A35" s="41" t="s">
        <v>93</v>
      </c>
      <c r="B35" s="40"/>
      <c r="C35" s="40"/>
      <c r="D35" s="40"/>
      <c r="E35" s="29"/>
      <c r="F35" s="29"/>
      <c r="G35" s="29"/>
    </row>
    <row r="36" spans="1:7" x14ac:dyDescent="0.25">
      <c r="A36" s="29" t="s">
        <v>92</v>
      </c>
      <c r="B36" s="29"/>
      <c r="C36" s="29"/>
      <c r="D36" s="2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67859-A92E-454A-BAAF-CC6C580E72D8}">
  <dimension ref="A1:G36"/>
  <sheetViews>
    <sheetView workbookViewId="0">
      <selection activeCell="E1" sqref="E1"/>
    </sheetView>
  </sheetViews>
  <sheetFormatPr defaultRowHeight="15" x14ac:dyDescent="0.25"/>
  <cols>
    <col min="1" max="1" width="10.7109375" customWidth="1"/>
  </cols>
  <sheetData>
    <row r="1" spans="1:7" x14ac:dyDescent="0.25">
      <c r="A1" s="10" t="s">
        <v>0</v>
      </c>
      <c r="B1" s="10" t="s">
        <v>126</v>
      </c>
      <c r="C1" s="10" t="s">
        <v>123</v>
      </c>
      <c r="D1" s="10" t="s">
        <v>124</v>
      </c>
      <c r="E1" s="10" t="s">
        <v>125</v>
      </c>
      <c r="F1" s="10" t="s">
        <v>28</v>
      </c>
      <c r="G1" s="10" t="s">
        <v>19</v>
      </c>
    </row>
    <row r="2" spans="1:7" x14ac:dyDescent="0.25">
      <c r="A2" s="39">
        <v>5.0000000000000001E-3</v>
      </c>
      <c r="B2" s="5">
        <v>46.26</v>
      </c>
      <c r="C2" s="5">
        <v>50.2</v>
      </c>
      <c r="D2" s="5">
        <v>50.29</v>
      </c>
      <c r="E2" s="5">
        <v>48.65</v>
      </c>
      <c r="F2" s="35">
        <f t="shared" ref="F2:F7" si="0">AVERAGE(B2:E2)</f>
        <v>48.85</v>
      </c>
      <c r="G2" s="35">
        <f t="shared" ref="G2:G7" si="1">_xlfn.STDEV.S(B2:E2)</f>
        <v>1.8836312448742911</v>
      </c>
    </row>
    <row r="3" spans="1:7" x14ac:dyDescent="0.25">
      <c r="A3" s="39">
        <v>0.01</v>
      </c>
      <c r="B3" s="5">
        <v>51.6</v>
      </c>
      <c r="C3" s="5">
        <v>51.69</v>
      </c>
      <c r="D3" s="5">
        <v>49.33</v>
      </c>
      <c r="E3" s="5">
        <v>46.97</v>
      </c>
      <c r="F3" s="35">
        <f t="shared" si="0"/>
        <v>49.897500000000001</v>
      </c>
      <c r="G3" s="35">
        <f t="shared" si="1"/>
        <v>2.2363567842959826</v>
      </c>
    </row>
    <row r="4" spans="1:7" x14ac:dyDescent="0.25">
      <c r="A4" s="39">
        <v>1.4999999999999999E-2</v>
      </c>
      <c r="B4" s="5">
        <v>50.08</v>
      </c>
      <c r="C4" s="5">
        <v>50.28</v>
      </c>
      <c r="D4" s="5">
        <v>50.05</v>
      </c>
      <c r="E4" s="5">
        <v>51.28</v>
      </c>
      <c r="F4" s="35">
        <f t="shared" si="0"/>
        <v>50.422499999999999</v>
      </c>
      <c r="G4" s="35">
        <f t="shared" si="1"/>
        <v>0.5807107713827957</v>
      </c>
    </row>
    <row r="5" spans="1:7" x14ac:dyDescent="0.25">
      <c r="A5" s="39">
        <v>0.02</v>
      </c>
      <c r="B5" s="5">
        <v>50.02</v>
      </c>
      <c r="C5" s="5">
        <v>50.03</v>
      </c>
      <c r="D5" s="5">
        <v>50.04</v>
      </c>
      <c r="E5" s="5">
        <v>50.03</v>
      </c>
      <c r="F5" s="35">
        <f t="shared" si="0"/>
        <v>50.03</v>
      </c>
      <c r="G5" s="35">
        <f t="shared" si="1"/>
        <v>8.1649658092756358E-3</v>
      </c>
    </row>
    <row r="6" spans="1:7" x14ac:dyDescent="0.25">
      <c r="A6" s="39">
        <v>2.5000000000000001E-2</v>
      </c>
      <c r="B6" s="5">
        <v>50.02</v>
      </c>
      <c r="C6" s="5">
        <v>51.57</v>
      </c>
      <c r="D6" s="5">
        <v>50.39</v>
      </c>
      <c r="E6" s="5">
        <v>50.06</v>
      </c>
      <c r="F6" s="35">
        <f t="shared" si="0"/>
        <v>50.510000000000005</v>
      </c>
      <c r="G6" s="35">
        <f t="shared" si="1"/>
        <v>0.72585581672028032</v>
      </c>
    </row>
    <row r="7" spans="1:7" x14ac:dyDescent="0.25">
      <c r="A7" s="39">
        <v>0.03</v>
      </c>
      <c r="B7" s="5">
        <v>50.76</v>
      </c>
      <c r="C7" s="5">
        <v>51.11</v>
      </c>
      <c r="D7" s="5">
        <v>51.59</v>
      </c>
      <c r="E7" s="5">
        <v>50.06</v>
      </c>
      <c r="F7" s="35">
        <f t="shared" si="0"/>
        <v>50.88</v>
      </c>
      <c r="G7" s="35">
        <f t="shared" si="1"/>
        <v>0.64389440128021025</v>
      </c>
    </row>
    <row r="10" spans="1:7" x14ac:dyDescent="0.25">
      <c r="A10" s="36" t="s">
        <v>24</v>
      </c>
      <c r="B10" s="42">
        <v>5.0000000000000001E-3</v>
      </c>
      <c r="C10" s="42">
        <v>0.01</v>
      </c>
      <c r="D10" s="42">
        <v>1.4999999999999999E-2</v>
      </c>
      <c r="E10" s="42">
        <v>0.02</v>
      </c>
      <c r="F10" s="42">
        <v>2.5000000000000001E-2</v>
      </c>
      <c r="G10" s="42">
        <v>0.03</v>
      </c>
    </row>
    <row r="11" spans="1:7" x14ac:dyDescent="0.25">
      <c r="A11" s="38">
        <v>1</v>
      </c>
      <c r="B11" s="38">
        <v>46.26</v>
      </c>
      <c r="C11" s="38">
        <v>51.6</v>
      </c>
      <c r="D11" s="38">
        <v>50.08</v>
      </c>
      <c r="E11" s="38">
        <v>50.02</v>
      </c>
      <c r="F11" s="38">
        <v>50.02</v>
      </c>
      <c r="G11" s="38">
        <v>50.76</v>
      </c>
    </row>
    <row r="12" spans="1:7" x14ac:dyDescent="0.25">
      <c r="A12" s="38">
        <v>2</v>
      </c>
      <c r="B12" s="38">
        <v>50.2</v>
      </c>
      <c r="C12" s="38">
        <v>51.69</v>
      </c>
      <c r="D12" s="38">
        <v>50.28</v>
      </c>
      <c r="E12" s="38">
        <v>50.03</v>
      </c>
      <c r="F12" s="38">
        <v>51.57</v>
      </c>
      <c r="G12" s="38">
        <v>51.11</v>
      </c>
    </row>
    <row r="13" spans="1:7" x14ac:dyDescent="0.25">
      <c r="A13" s="38">
        <v>3</v>
      </c>
      <c r="B13" s="38">
        <v>50.29</v>
      </c>
      <c r="C13" s="38">
        <v>49.33</v>
      </c>
      <c r="D13" s="38">
        <v>50.05</v>
      </c>
      <c r="E13" s="38">
        <v>50.04</v>
      </c>
      <c r="F13" s="38">
        <v>50.39</v>
      </c>
      <c r="G13" s="38">
        <v>51.59</v>
      </c>
    </row>
    <row r="14" spans="1:7" x14ac:dyDescent="0.25">
      <c r="A14" s="38">
        <v>4</v>
      </c>
      <c r="B14" s="38">
        <v>48.65</v>
      </c>
      <c r="C14" s="38">
        <v>46.97</v>
      </c>
      <c r="D14" s="38">
        <v>51.28</v>
      </c>
      <c r="E14" s="38">
        <v>50.03</v>
      </c>
      <c r="F14" s="38">
        <v>50.06</v>
      </c>
      <c r="G14" s="38">
        <v>50.06</v>
      </c>
    </row>
    <row r="16" spans="1:7" x14ac:dyDescent="0.25">
      <c r="A16" t="s">
        <v>1</v>
      </c>
    </row>
    <row r="18" spans="1:7" ht="15.75" thickBot="1" x14ac:dyDescent="0.3">
      <c r="A18" t="s">
        <v>2</v>
      </c>
    </row>
    <row r="19" spans="1:7" x14ac:dyDescent="0.25">
      <c r="A19" s="2" t="s">
        <v>3</v>
      </c>
      <c r="B19" s="2" t="s">
        <v>4</v>
      </c>
      <c r="C19" s="2" t="s">
        <v>5</v>
      </c>
      <c r="D19" s="2" t="s">
        <v>6</v>
      </c>
      <c r="E19" s="2" t="s">
        <v>7</v>
      </c>
    </row>
    <row r="20" spans="1:7" x14ac:dyDescent="0.25">
      <c r="A20">
        <v>5.0000000000000001E-3</v>
      </c>
      <c r="B20">
        <v>4</v>
      </c>
      <c r="C20">
        <v>195.4</v>
      </c>
      <c r="D20">
        <v>48.85</v>
      </c>
      <c r="E20">
        <v>3.548066666666672</v>
      </c>
    </row>
    <row r="21" spans="1:7" x14ac:dyDescent="0.25">
      <c r="A21">
        <v>0.01</v>
      </c>
      <c r="B21">
        <v>4</v>
      </c>
      <c r="C21">
        <v>199.59</v>
      </c>
      <c r="D21">
        <v>49.897500000000001</v>
      </c>
      <c r="E21">
        <v>5.0012916666666687</v>
      </c>
    </row>
    <row r="22" spans="1:7" x14ac:dyDescent="0.25">
      <c r="A22">
        <v>1.4999999999999999E-2</v>
      </c>
      <c r="B22">
        <v>4</v>
      </c>
      <c r="C22">
        <v>201.69</v>
      </c>
      <c r="D22">
        <v>50.422499999999999</v>
      </c>
      <c r="E22">
        <v>0.33722500000000166</v>
      </c>
    </row>
    <row r="23" spans="1:7" x14ac:dyDescent="0.25">
      <c r="A23">
        <v>0.02</v>
      </c>
      <c r="B23">
        <v>4</v>
      </c>
      <c r="C23">
        <v>200.12</v>
      </c>
      <c r="D23">
        <v>50.03</v>
      </c>
      <c r="E23">
        <v>6.6666666666640148E-5</v>
      </c>
    </row>
    <row r="24" spans="1:7" x14ac:dyDescent="0.25">
      <c r="A24">
        <v>2.5000000000000001E-2</v>
      </c>
      <c r="B24">
        <v>4</v>
      </c>
      <c r="C24">
        <v>202.04000000000002</v>
      </c>
      <c r="D24">
        <v>50.510000000000005</v>
      </c>
      <c r="E24">
        <v>0.52686666666666515</v>
      </c>
    </row>
    <row r="25" spans="1:7" ht="15.75" thickBot="1" x14ac:dyDescent="0.3">
      <c r="A25" s="1">
        <v>0.03</v>
      </c>
      <c r="B25" s="1">
        <v>4</v>
      </c>
      <c r="C25" s="1">
        <v>203.52</v>
      </c>
      <c r="D25" s="1">
        <v>50.88</v>
      </c>
      <c r="E25" s="1">
        <v>0.41460000000000047</v>
      </c>
    </row>
    <row r="28" spans="1:7" ht="15.75" thickBot="1" x14ac:dyDescent="0.3">
      <c r="A28" t="s">
        <v>8</v>
      </c>
    </row>
    <row r="29" spans="1:7" x14ac:dyDescent="0.25">
      <c r="A29" s="2" t="s">
        <v>9</v>
      </c>
      <c r="B29" s="2" t="s">
        <v>10</v>
      </c>
      <c r="C29" s="2" t="s">
        <v>11</v>
      </c>
      <c r="D29" s="2" t="s">
        <v>12</v>
      </c>
      <c r="E29" s="2" t="s">
        <v>13</v>
      </c>
      <c r="F29" s="2" t="s">
        <v>14</v>
      </c>
      <c r="G29" s="2" t="s">
        <v>15</v>
      </c>
    </row>
    <row r="30" spans="1:7" x14ac:dyDescent="0.25">
      <c r="A30" t="s">
        <v>16</v>
      </c>
      <c r="B30">
        <v>9.955583333333351</v>
      </c>
      <c r="C30">
        <v>5</v>
      </c>
      <c r="D30">
        <v>1.9911166666666702</v>
      </c>
      <c r="E30">
        <v>1.2155635108116691</v>
      </c>
      <c r="F30">
        <v>0.34185298442639545</v>
      </c>
      <c r="G30">
        <v>2.77285315299783</v>
      </c>
    </row>
    <row r="31" spans="1:7" x14ac:dyDescent="0.25">
      <c r="A31" t="s">
        <v>17</v>
      </c>
      <c r="B31">
        <v>29.48435000000002</v>
      </c>
      <c r="C31">
        <v>18</v>
      </c>
      <c r="D31">
        <v>1.6380194444444456</v>
      </c>
    </row>
    <row r="33" spans="1:7" ht="15.75" thickBot="1" x14ac:dyDescent="0.3">
      <c r="A33" s="1" t="s">
        <v>18</v>
      </c>
      <c r="B33" s="1">
        <v>39.439933333333371</v>
      </c>
      <c r="C33" s="1">
        <v>23</v>
      </c>
      <c r="D33" s="1"/>
      <c r="E33" s="1"/>
      <c r="F33" s="1"/>
      <c r="G33" s="1"/>
    </row>
    <row r="35" spans="1:7" x14ac:dyDescent="0.25">
      <c r="A35" s="41" t="s">
        <v>94</v>
      </c>
      <c r="B35" s="40"/>
      <c r="C35" s="40"/>
      <c r="D35" s="40"/>
      <c r="E35" s="29"/>
      <c r="F35" s="29"/>
      <c r="G35" s="29"/>
    </row>
    <row r="36" spans="1:7" x14ac:dyDescent="0.25">
      <c r="A36" s="29" t="s">
        <v>92</v>
      </c>
      <c r="B36" s="29"/>
      <c r="C36" s="29"/>
      <c r="D36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64753-6B75-4FB6-8648-8CC9F94C6AA8}">
  <dimension ref="A1:J41"/>
  <sheetViews>
    <sheetView workbookViewId="0">
      <selection activeCell="E1" sqref="E1"/>
    </sheetView>
  </sheetViews>
  <sheetFormatPr defaultRowHeight="15" x14ac:dyDescent="0.25"/>
  <cols>
    <col min="1" max="1" width="10.42578125" customWidth="1"/>
    <col min="2" max="2" width="11" customWidth="1"/>
    <col min="3" max="3" width="11.140625" customWidth="1"/>
    <col min="4" max="5" width="11.5703125" customWidth="1"/>
    <col min="6" max="6" width="11.7109375" customWidth="1"/>
    <col min="7" max="7" width="11.85546875" customWidth="1"/>
  </cols>
  <sheetData>
    <row r="1" spans="1:7" x14ac:dyDescent="0.25">
      <c r="A1" s="9" t="s">
        <v>0</v>
      </c>
      <c r="B1" s="9" t="s">
        <v>131</v>
      </c>
      <c r="C1" s="9" t="s">
        <v>132</v>
      </c>
      <c r="D1" s="9" t="s">
        <v>133</v>
      </c>
      <c r="E1" s="9" t="s">
        <v>134</v>
      </c>
      <c r="F1" s="9" t="s">
        <v>28</v>
      </c>
      <c r="G1" s="9" t="s">
        <v>19</v>
      </c>
    </row>
    <row r="2" spans="1:7" x14ac:dyDescent="0.25">
      <c r="A2" s="34">
        <v>5.0000000000000001E-3</v>
      </c>
      <c r="B2" s="5">
        <v>17</v>
      </c>
      <c r="C2" s="5">
        <v>16</v>
      </c>
      <c r="D2" s="5">
        <v>13</v>
      </c>
      <c r="E2" s="5">
        <v>14</v>
      </c>
      <c r="F2" s="5">
        <f t="shared" ref="F2:F7" si="0">AVERAGE(B2:E2)</f>
        <v>15</v>
      </c>
      <c r="G2" s="35">
        <f t="shared" ref="G2:G7" si="1">_xlfn.STDEV.S(B2:E2)</f>
        <v>1.8257418583505538</v>
      </c>
    </row>
    <row r="3" spans="1:7" x14ac:dyDescent="0.25">
      <c r="A3" s="34">
        <v>0.01</v>
      </c>
      <c r="B3" s="5">
        <v>18</v>
      </c>
      <c r="C3" s="5">
        <v>18</v>
      </c>
      <c r="D3" s="5">
        <v>17</v>
      </c>
      <c r="E3" s="5">
        <v>16</v>
      </c>
      <c r="F3" s="5">
        <f t="shared" si="0"/>
        <v>17.25</v>
      </c>
      <c r="G3" s="35">
        <f t="shared" si="1"/>
        <v>0.9574271077563381</v>
      </c>
    </row>
    <row r="4" spans="1:7" x14ac:dyDescent="0.25">
      <c r="A4" s="34">
        <v>1.4999999999999999E-2</v>
      </c>
      <c r="B4" s="5">
        <v>16</v>
      </c>
      <c r="C4" s="5">
        <v>15</v>
      </c>
      <c r="D4" s="5">
        <v>17</v>
      </c>
      <c r="E4" s="5">
        <v>17</v>
      </c>
      <c r="F4" s="5">
        <f t="shared" si="0"/>
        <v>16.25</v>
      </c>
      <c r="G4" s="35">
        <f t="shared" si="1"/>
        <v>0.9574271077563381</v>
      </c>
    </row>
    <row r="5" spans="1:7" x14ac:dyDescent="0.25">
      <c r="A5" s="34">
        <v>0.02</v>
      </c>
      <c r="B5" s="5">
        <v>23</v>
      </c>
      <c r="C5" s="5">
        <v>16</v>
      </c>
      <c r="D5" s="5">
        <v>17</v>
      </c>
      <c r="E5" s="5">
        <v>18</v>
      </c>
      <c r="F5" s="5">
        <f t="shared" si="0"/>
        <v>18.5</v>
      </c>
      <c r="G5" s="35">
        <f t="shared" si="1"/>
        <v>3.1091263510296048</v>
      </c>
    </row>
    <row r="6" spans="1:7" x14ac:dyDescent="0.25">
      <c r="A6" s="34">
        <v>2.5000000000000001E-2</v>
      </c>
      <c r="B6" s="5">
        <v>16</v>
      </c>
      <c r="C6" s="5">
        <v>15</v>
      </c>
      <c r="D6" s="5">
        <v>16</v>
      </c>
      <c r="E6" s="5">
        <v>14</v>
      </c>
      <c r="F6" s="5">
        <f t="shared" si="0"/>
        <v>15.25</v>
      </c>
      <c r="G6" s="35">
        <f t="shared" si="1"/>
        <v>0.9574271077563381</v>
      </c>
    </row>
    <row r="7" spans="1:7" x14ac:dyDescent="0.25">
      <c r="A7" s="34">
        <v>0.03</v>
      </c>
      <c r="B7" s="5">
        <v>13</v>
      </c>
      <c r="C7" s="5">
        <v>14</v>
      </c>
      <c r="D7" s="5">
        <v>12</v>
      </c>
      <c r="E7" s="5">
        <v>12</v>
      </c>
      <c r="F7" s="5">
        <f t="shared" si="0"/>
        <v>12.75</v>
      </c>
      <c r="G7" s="35">
        <f t="shared" si="1"/>
        <v>0.9574271077563381</v>
      </c>
    </row>
    <row r="9" spans="1:7" x14ac:dyDescent="0.25">
      <c r="A9" s="36" t="s">
        <v>24</v>
      </c>
      <c r="B9" s="37">
        <v>5.0000000000000001E-3</v>
      </c>
      <c r="C9" s="37">
        <v>0.01</v>
      </c>
      <c r="D9" s="37">
        <v>1.4999999999999999E-2</v>
      </c>
      <c r="E9" s="37">
        <v>0.02</v>
      </c>
      <c r="F9" s="37">
        <v>2.5000000000000001E-2</v>
      </c>
      <c r="G9" s="37">
        <v>0.03</v>
      </c>
    </row>
    <row r="10" spans="1:7" x14ac:dyDescent="0.25">
      <c r="A10" s="43">
        <v>1</v>
      </c>
      <c r="B10" s="38">
        <v>17</v>
      </c>
      <c r="C10" s="38">
        <v>18</v>
      </c>
      <c r="D10" s="38">
        <v>16</v>
      </c>
      <c r="E10" s="38">
        <v>23</v>
      </c>
      <c r="F10" s="38">
        <v>16</v>
      </c>
      <c r="G10" s="38">
        <v>13</v>
      </c>
    </row>
    <row r="11" spans="1:7" x14ac:dyDescent="0.25">
      <c r="A11" s="43">
        <v>2</v>
      </c>
      <c r="B11" s="38">
        <v>16</v>
      </c>
      <c r="C11" s="38">
        <v>18</v>
      </c>
      <c r="D11" s="38">
        <v>15</v>
      </c>
      <c r="E11" s="38">
        <v>16</v>
      </c>
      <c r="F11" s="38">
        <v>15</v>
      </c>
      <c r="G11" s="38">
        <v>14</v>
      </c>
    </row>
    <row r="12" spans="1:7" x14ac:dyDescent="0.25">
      <c r="A12" s="43">
        <v>3</v>
      </c>
      <c r="B12" s="38">
        <v>13</v>
      </c>
      <c r="C12" s="38">
        <v>17</v>
      </c>
      <c r="D12" s="38">
        <v>17</v>
      </c>
      <c r="E12" s="38">
        <v>17</v>
      </c>
      <c r="F12" s="38">
        <v>16</v>
      </c>
      <c r="G12" s="38">
        <v>12</v>
      </c>
    </row>
    <row r="13" spans="1:7" x14ac:dyDescent="0.25">
      <c r="A13" s="43">
        <v>4</v>
      </c>
      <c r="B13" s="38">
        <v>14</v>
      </c>
      <c r="C13" s="38">
        <v>16</v>
      </c>
      <c r="D13" s="38">
        <v>17</v>
      </c>
      <c r="E13" s="38">
        <v>18</v>
      </c>
      <c r="F13" s="38">
        <v>14</v>
      </c>
      <c r="G13" s="38">
        <v>12</v>
      </c>
    </row>
    <row r="15" spans="1:7" x14ac:dyDescent="0.25">
      <c r="A15" t="s">
        <v>1</v>
      </c>
    </row>
    <row r="17" spans="1:7" ht="15.75" thickBot="1" x14ac:dyDescent="0.3">
      <c r="A17" t="s">
        <v>2</v>
      </c>
    </row>
    <row r="18" spans="1:7" x14ac:dyDescent="0.25">
      <c r="A18" s="2" t="s">
        <v>3</v>
      </c>
      <c r="B18" s="2" t="s">
        <v>4</v>
      </c>
      <c r="C18" s="2" t="s">
        <v>5</v>
      </c>
      <c r="D18" s="2" t="s">
        <v>6</v>
      </c>
      <c r="E18" s="2" t="s">
        <v>7</v>
      </c>
    </row>
    <row r="19" spans="1:7" x14ac:dyDescent="0.25">
      <c r="A19">
        <v>5.0000000000000001E-3</v>
      </c>
      <c r="B19">
        <v>4</v>
      </c>
      <c r="C19">
        <v>60</v>
      </c>
      <c r="D19">
        <v>15</v>
      </c>
      <c r="E19">
        <v>3.3333333333333335</v>
      </c>
    </row>
    <row r="20" spans="1:7" x14ac:dyDescent="0.25">
      <c r="A20">
        <v>0.01</v>
      </c>
      <c r="B20">
        <v>4</v>
      </c>
      <c r="C20">
        <v>69</v>
      </c>
      <c r="D20">
        <v>17.25</v>
      </c>
      <c r="E20">
        <v>0.91666666666666663</v>
      </c>
    </row>
    <row r="21" spans="1:7" x14ac:dyDescent="0.25">
      <c r="A21">
        <v>1.4999999999999999E-2</v>
      </c>
      <c r="B21">
        <v>4</v>
      </c>
      <c r="C21">
        <v>65</v>
      </c>
      <c r="D21">
        <v>16.25</v>
      </c>
      <c r="E21">
        <v>0.91666666666666663</v>
      </c>
    </row>
    <row r="22" spans="1:7" x14ac:dyDescent="0.25">
      <c r="A22">
        <v>0.02</v>
      </c>
      <c r="B22">
        <v>4</v>
      </c>
      <c r="C22">
        <v>74</v>
      </c>
      <c r="D22">
        <v>18.5</v>
      </c>
      <c r="E22">
        <v>9.6666666666666661</v>
      </c>
    </row>
    <row r="23" spans="1:7" x14ac:dyDescent="0.25">
      <c r="A23">
        <v>2.5000000000000001E-2</v>
      </c>
      <c r="B23">
        <v>4</v>
      </c>
      <c r="C23">
        <v>61</v>
      </c>
      <c r="D23">
        <v>15.25</v>
      </c>
      <c r="E23">
        <v>0.91666666666666663</v>
      </c>
    </row>
    <row r="24" spans="1:7" ht="15.75" thickBot="1" x14ac:dyDescent="0.3">
      <c r="A24" s="1">
        <v>0.03</v>
      </c>
      <c r="B24" s="1">
        <v>4</v>
      </c>
      <c r="C24" s="1">
        <v>51</v>
      </c>
      <c r="D24" s="1">
        <v>12.75</v>
      </c>
      <c r="E24" s="1">
        <v>0.91666666666666663</v>
      </c>
    </row>
    <row r="27" spans="1:7" ht="15.75" thickBot="1" x14ac:dyDescent="0.3">
      <c r="A27" t="s">
        <v>8</v>
      </c>
    </row>
    <row r="28" spans="1:7" x14ac:dyDescent="0.25">
      <c r="A28" s="2" t="s">
        <v>9</v>
      </c>
      <c r="B28" s="2" t="s">
        <v>10</v>
      </c>
      <c r="C28" s="2" t="s">
        <v>11</v>
      </c>
      <c r="D28" s="2" t="s">
        <v>12</v>
      </c>
      <c r="E28" s="2" t="s">
        <v>13</v>
      </c>
      <c r="F28" s="2" t="s">
        <v>14</v>
      </c>
      <c r="G28" s="2" t="s">
        <v>15</v>
      </c>
    </row>
    <row r="29" spans="1:7" x14ac:dyDescent="0.25">
      <c r="A29" t="s">
        <v>16</v>
      </c>
      <c r="B29">
        <v>79.333333333333314</v>
      </c>
      <c r="C29">
        <v>5</v>
      </c>
      <c r="D29">
        <v>15.866666666666664</v>
      </c>
      <c r="E29">
        <v>5.7119999999999989</v>
      </c>
      <c r="F29">
        <v>2.5081763553598327E-3</v>
      </c>
      <c r="G29">
        <v>2.77285315299783</v>
      </c>
    </row>
    <row r="30" spans="1:7" x14ac:dyDescent="0.25">
      <c r="A30" t="s">
        <v>17</v>
      </c>
      <c r="B30">
        <v>50</v>
      </c>
      <c r="C30">
        <v>18</v>
      </c>
      <c r="D30">
        <v>2.7777777777777777</v>
      </c>
    </row>
    <row r="32" spans="1:7" ht="15.75" thickBot="1" x14ac:dyDescent="0.3">
      <c r="A32" s="1" t="s">
        <v>18</v>
      </c>
      <c r="B32" s="1">
        <v>129.33333333333331</v>
      </c>
      <c r="C32" s="1">
        <v>23</v>
      </c>
      <c r="D32" s="1"/>
      <c r="E32" s="1"/>
      <c r="F32" s="1"/>
      <c r="G32" s="1"/>
    </row>
    <row r="35" spans="1:10" x14ac:dyDescent="0.25">
      <c r="A35" t="s">
        <v>40</v>
      </c>
      <c r="B35">
        <v>4.49</v>
      </c>
      <c r="D35" s="9" t="s">
        <v>0</v>
      </c>
      <c r="E35" s="9" t="s">
        <v>28</v>
      </c>
      <c r="F35" s="10" t="s">
        <v>87</v>
      </c>
    </row>
    <row r="36" spans="1:10" x14ac:dyDescent="0.25">
      <c r="A36" t="s">
        <v>42</v>
      </c>
      <c r="B36">
        <f>D30</f>
        <v>2.7777777777777777</v>
      </c>
      <c r="D36" s="39">
        <v>5.0000000000000001E-3</v>
      </c>
      <c r="E36" s="35">
        <f t="shared" ref="E36:E41" si="2">F2</f>
        <v>15</v>
      </c>
      <c r="F36" s="5" t="s">
        <v>88</v>
      </c>
      <c r="H36" s="3">
        <f>E39</f>
        <v>18.5</v>
      </c>
      <c r="J36" t="s">
        <v>88</v>
      </c>
    </row>
    <row r="37" spans="1:10" x14ac:dyDescent="0.25">
      <c r="A37" t="s">
        <v>41</v>
      </c>
      <c r="B37">
        <v>4</v>
      </c>
      <c r="D37" s="39">
        <v>0.01</v>
      </c>
      <c r="E37" s="35">
        <f t="shared" si="2"/>
        <v>17.25</v>
      </c>
      <c r="F37" s="5" t="s">
        <v>88</v>
      </c>
      <c r="H37" s="3">
        <f>E37</f>
        <v>17.25</v>
      </c>
      <c r="I37" s="3">
        <f>H36-H37</f>
        <v>1.25</v>
      </c>
      <c r="J37" t="s">
        <v>88</v>
      </c>
    </row>
    <row r="38" spans="1:10" x14ac:dyDescent="0.25">
      <c r="A38" s="4" t="s">
        <v>85</v>
      </c>
      <c r="B38" s="4">
        <f>B35*SQRT(B36/B37)</f>
        <v>3.7416666666666671</v>
      </c>
      <c r="D38" s="39">
        <v>1.4999999999999999E-2</v>
      </c>
      <c r="E38" s="35">
        <f t="shared" si="2"/>
        <v>16.25</v>
      </c>
      <c r="F38" s="5" t="s">
        <v>88</v>
      </c>
      <c r="H38" s="3">
        <f>E38</f>
        <v>16.25</v>
      </c>
      <c r="I38" s="3">
        <f>H36-H38</f>
        <v>2.25</v>
      </c>
      <c r="J38" t="s">
        <v>88</v>
      </c>
    </row>
    <row r="39" spans="1:10" x14ac:dyDescent="0.25">
      <c r="D39" s="39">
        <v>0.02</v>
      </c>
      <c r="E39" s="35">
        <f t="shared" si="2"/>
        <v>18.5</v>
      </c>
      <c r="F39" s="5" t="s">
        <v>88</v>
      </c>
      <c r="H39" s="3">
        <f>E40</f>
        <v>15.25</v>
      </c>
      <c r="I39" s="3">
        <f>H36-H39</f>
        <v>3.25</v>
      </c>
      <c r="J39" t="s">
        <v>88</v>
      </c>
    </row>
    <row r="40" spans="1:10" x14ac:dyDescent="0.25">
      <c r="D40" s="39">
        <v>2.5000000000000001E-2</v>
      </c>
      <c r="E40" s="35">
        <f t="shared" si="2"/>
        <v>15.25</v>
      </c>
      <c r="F40" s="5" t="s">
        <v>88</v>
      </c>
      <c r="H40" s="3">
        <f>E36</f>
        <v>15</v>
      </c>
      <c r="I40" s="3">
        <f>H36-H40</f>
        <v>3.5</v>
      </c>
      <c r="J40" t="s">
        <v>88</v>
      </c>
    </row>
    <row r="41" spans="1:10" x14ac:dyDescent="0.25">
      <c r="D41" s="39">
        <v>0.03</v>
      </c>
      <c r="E41" s="35">
        <f t="shared" si="2"/>
        <v>12.75</v>
      </c>
      <c r="F41" s="5" t="s">
        <v>90</v>
      </c>
      <c r="H41" s="3">
        <f>E41</f>
        <v>12.75</v>
      </c>
      <c r="I41" s="3">
        <f>H36-H41</f>
        <v>5.75</v>
      </c>
      <c r="J41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66F7A-E377-49B8-95C9-BB0A798440E8}">
  <dimension ref="A1:Z49"/>
  <sheetViews>
    <sheetView topLeftCell="G28" workbookViewId="0">
      <selection activeCell="R7" sqref="R7"/>
    </sheetView>
  </sheetViews>
  <sheetFormatPr defaultRowHeight="15" x14ac:dyDescent="0.25"/>
  <cols>
    <col min="1" max="1" width="24.28515625" customWidth="1"/>
    <col min="10" max="10" width="24.85546875" customWidth="1"/>
    <col min="20" max="20" width="25.140625" customWidth="1"/>
  </cols>
  <sheetData>
    <row r="1" spans="1:26" x14ac:dyDescent="0.25">
      <c r="A1" s="9" t="s">
        <v>135</v>
      </c>
      <c r="B1" s="9" t="s">
        <v>20</v>
      </c>
      <c r="C1" s="9" t="s">
        <v>21</v>
      </c>
      <c r="D1" s="9" t="s">
        <v>22</v>
      </c>
      <c r="E1" s="9" t="s">
        <v>23</v>
      </c>
      <c r="F1" s="9" t="s">
        <v>28</v>
      </c>
      <c r="G1" s="9" t="s">
        <v>19</v>
      </c>
      <c r="J1" s="58" t="s">
        <v>140</v>
      </c>
      <c r="K1" s="58" t="s">
        <v>20</v>
      </c>
      <c r="L1" s="58" t="s">
        <v>21</v>
      </c>
      <c r="M1" s="58" t="s">
        <v>22</v>
      </c>
      <c r="N1" s="58" t="s">
        <v>23</v>
      </c>
      <c r="O1" s="58" t="s">
        <v>28</v>
      </c>
      <c r="P1" s="58" t="s">
        <v>19</v>
      </c>
      <c r="T1" s="61" t="s">
        <v>143</v>
      </c>
      <c r="U1" s="61" t="s">
        <v>20</v>
      </c>
      <c r="V1" s="61" t="s">
        <v>21</v>
      </c>
      <c r="W1" s="61" t="s">
        <v>22</v>
      </c>
      <c r="X1" s="61" t="s">
        <v>23</v>
      </c>
      <c r="Y1" s="61" t="s">
        <v>28</v>
      </c>
      <c r="Z1" s="61" t="s">
        <v>19</v>
      </c>
    </row>
    <row r="2" spans="1:26" x14ac:dyDescent="0.25">
      <c r="A2" s="39">
        <v>5.0000000000000001E-3</v>
      </c>
      <c r="B2" s="5">
        <v>65.62</v>
      </c>
      <c r="C2" s="5">
        <v>68.55</v>
      </c>
      <c r="D2" s="5">
        <v>67.69</v>
      </c>
      <c r="E2" s="5">
        <v>68.28</v>
      </c>
      <c r="F2" s="35">
        <f t="shared" ref="F2:F7" si="0">AVERAGE(B2:E2)</f>
        <v>67.534999999999997</v>
      </c>
      <c r="G2" s="35">
        <f t="shared" ref="G2:G7" si="1">_xlfn.STDEV.S(B2:E2)</f>
        <v>1.3262101392061989</v>
      </c>
      <c r="J2" s="53">
        <v>5.0000000000000001E-3</v>
      </c>
      <c r="K2" s="52">
        <v>2.93</v>
      </c>
      <c r="L2" s="52">
        <v>2.66</v>
      </c>
      <c r="M2" s="52">
        <v>2.88</v>
      </c>
      <c r="N2" s="52">
        <v>2.6</v>
      </c>
      <c r="O2" s="54">
        <f t="shared" ref="O2:O7" si="2">AVERAGE(K2:N2)</f>
        <v>2.7674999999999996</v>
      </c>
      <c r="P2" s="54">
        <f t="shared" ref="P2:P7" si="3">_xlfn.STDEV.S(K2:N2)</f>
        <v>0.16194134740701643</v>
      </c>
      <c r="T2" s="62">
        <v>5.0000000000000001E-3</v>
      </c>
      <c r="U2" s="63">
        <v>21.96</v>
      </c>
      <c r="V2" s="63">
        <v>22.35</v>
      </c>
      <c r="W2" s="63">
        <v>23.53</v>
      </c>
      <c r="X2" s="63">
        <v>22.85</v>
      </c>
      <c r="Y2" s="64">
        <f t="shared" ref="Y2:Y7" si="4">AVERAGE(U2:X2)</f>
        <v>22.672499999999999</v>
      </c>
      <c r="Z2" s="64">
        <f t="shared" ref="Z2:Z7" si="5">_xlfn.STDEV.S(U2:X2)</f>
        <v>0.67785814641904751</v>
      </c>
    </row>
    <row r="3" spans="1:26" x14ac:dyDescent="0.25">
      <c r="A3" s="39">
        <v>0.01</v>
      </c>
      <c r="B3" s="5">
        <v>61.28</v>
      </c>
      <c r="C3" s="5">
        <v>62.83</v>
      </c>
      <c r="D3" s="5">
        <v>60.5</v>
      </c>
      <c r="E3" s="5">
        <v>63.06</v>
      </c>
      <c r="F3" s="35">
        <f t="shared" si="0"/>
        <v>61.917500000000004</v>
      </c>
      <c r="G3" s="35">
        <f t="shared" si="1"/>
        <v>1.2320274618151441</v>
      </c>
      <c r="J3" s="53">
        <v>0.01</v>
      </c>
      <c r="K3" s="52">
        <v>3.33</v>
      </c>
      <c r="L3" s="52">
        <v>3.52</v>
      </c>
      <c r="M3" s="52">
        <v>3.48</v>
      </c>
      <c r="N3" s="52">
        <v>2.86</v>
      </c>
      <c r="O3" s="54">
        <f t="shared" si="2"/>
        <v>3.2974999999999999</v>
      </c>
      <c r="P3" s="54">
        <f t="shared" si="3"/>
        <v>0.30291638010073568</v>
      </c>
      <c r="T3" s="62">
        <v>0.01</v>
      </c>
      <c r="U3" s="63">
        <v>23.4</v>
      </c>
      <c r="V3" s="63">
        <v>22.75</v>
      </c>
      <c r="W3" s="63">
        <v>23.03</v>
      </c>
      <c r="X3" s="63">
        <v>22.68</v>
      </c>
      <c r="Y3" s="64">
        <f t="shared" si="4"/>
        <v>22.965000000000003</v>
      </c>
      <c r="Z3" s="64">
        <f t="shared" si="5"/>
        <v>0.32705758922040989</v>
      </c>
    </row>
    <row r="4" spans="1:26" x14ac:dyDescent="0.25">
      <c r="A4" s="39">
        <v>1.4999999999999999E-2</v>
      </c>
      <c r="B4" s="5">
        <v>65.97</v>
      </c>
      <c r="C4" s="5">
        <v>62.16</v>
      </c>
      <c r="D4" s="5">
        <v>64.13</v>
      </c>
      <c r="E4" s="5">
        <v>63.23</v>
      </c>
      <c r="F4" s="35">
        <f t="shared" si="0"/>
        <v>63.872499999999995</v>
      </c>
      <c r="G4" s="35">
        <f t="shared" si="1"/>
        <v>1.6136165385039087</v>
      </c>
      <c r="J4" s="53">
        <v>1.4999999999999999E-2</v>
      </c>
      <c r="K4" s="52">
        <v>3.21</v>
      </c>
      <c r="L4" s="52">
        <v>3.48</v>
      </c>
      <c r="M4" s="52">
        <v>3.53</v>
      </c>
      <c r="N4" s="52">
        <v>3.4</v>
      </c>
      <c r="O4" s="54">
        <f t="shared" si="2"/>
        <v>3.4049999999999998</v>
      </c>
      <c r="P4" s="54">
        <f t="shared" si="3"/>
        <v>0.14059397805975424</v>
      </c>
      <c r="T4" s="62">
        <v>1.4999999999999999E-2</v>
      </c>
      <c r="U4" s="63">
        <v>21.93</v>
      </c>
      <c r="V4" s="63">
        <v>22.02</v>
      </c>
      <c r="W4" s="63">
        <v>21.43</v>
      </c>
      <c r="X4" s="63">
        <v>22.43</v>
      </c>
      <c r="Y4" s="64">
        <f t="shared" si="4"/>
        <v>21.952500000000001</v>
      </c>
      <c r="Z4" s="64">
        <f t="shared" si="5"/>
        <v>0.41072091091964952</v>
      </c>
    </row>
    <row r="5" spans="1:26" x14ac:dyDescent="0.25">
      <c r="A5" s="39">
        <v>0.02</v>
      </c>
      <c r="B5" s="5">
        <v>60.28</v>
      </c>
      <c r="C5" s="5">
        <v>58.3</v>
      </c>
      <c r="D5" s="5">
        <v>58.92</v>
      </c>
      <c r="E5" s="5">
        <v>60.8</v>
      </c>
      <c r="F5" s="35">
        <f t="shared" si="0"/>
        <v>59.575000000000003</v>
      </c>
      <c r="G5" s="35">
        <f t="shared" si="1"/>
        <v>1.1622248778384787</v>
      </c>
      <c r="J5" s="53">
        <v>0.02</v>
      </c>
      <c r="K5" s="52">
        <v>3.9</v>
      </c>
      <c r="L5" s="52">
        <v>3.77</v>
      </c>
      <c r="M5" s="52">
        <v>4.07</v>
      </c>
      <c r="N5" s="52">
        <v>3.78</v>
      </c>
      <c r="O5" s="54">
        <f t="shared" si="2"/>
        <v>3.88</v>
      </c>
      <c r="P5" s="54">
        <f t="shared" si="3"/>
        <v>0.13976170195491103</v>
      </c>
      <c r="T5" s="62">
        <v>0.02</v>
      </c>
      <c r="U5" s="63">
        <v>22.34</v>
      </c>
      <c r="V5" s="63">
        <v>22.24</v>
      </c>
      <c r="W5" s="63">
        <v>22.7</v>
      </c>
      <c r="X5" s="63">
        <v>22</v>
      </c>
      <c r="Y5" s="64">
        <f t="shared" si="4"/>
        <v>22.32</v>
      </c>
      <c r="Z5" s="64">
        <f t="shared" si="5"/>
        <v>0.29074616649808682</v>
      </c>
    </row>
    <row r="6" spans="1:26" x14ac:dyDescent="0.25">
      <c r="A6" s="39">
        <v>2.5000000000000001E-2</v>
      </c>
      <c r="B6" s="5">
        <v>61.15</v>
      </c>
      <c r="C6" s="5">
        <v>62.11</v>
      </c>
      <c r="D6" s="5">
        <v>60.35</v>
      </c>
      <c r="E6" s="5">
        <v>61.02</v>
      </c>
      <c r="F6" s="35">
        <f t="shared" si="0"/>
        <v>61.157499999999999</v>
      </c>
      <c r="G6" s="35">
        <f t="shared" si="1"/>
        <v>0.72532176767739787</v>
      </c>
      <c r="J6" s="53">
        <v>2.5000000000000001E-2</v>
      </c>
      <c r="K6" s="52">
        <v>3.91</v>
      </c>
      <c r="L6" s="52">
        <v>3.91</v>
      </c>
      <c r="M6" s="52">
        <v>3.87</v>
      </c>
      <c r="N6" s="52">
        <v>3.76</v>
      </c>
      <c r="O6" s="54">
        <f t="shared" si="2"/>
        <v>3.8625000000000003</v>
      </c>
      <c r="P6" s="54">
        <f t="shared" si="3"/>
        <v>7.08872343937893E-2</v>
      </c>
      <c r="T6" s="62">
        <v>2.5000000000000001E-2</v>
      </c>
      <c r="U6" s="63">
        <v>22.49</v>
      </c>
      <c r="V6" s="63">
        <v>22.65</v>
      </c>
      <c r="W6" s="63">
        <v>22.85</v>
      </c>
      <c r="X6" s="63">
        <v>21.72</v>
      </c>
      <c r="Y6" s="64">
        <f t="shared" si="4"/>
        <v>22.427500000000002</v>
      </c>
      <c r="Z6" s="64">
        <f t="shared" si="5"/>
        <v>0.49412380364978775</v>
      </c>
    </row>
    <row r="7" spans="1:26" x14ac:dyDescent="0.25">
      <c r="A7" s="39">
        <v>0.03</v>
      </c>
      <c r="B7" s="5">
        <v>60.43</v>
      </c>
      <c r="C7" s="5">
        <v>60</v>
      </c>
      <c r="D7" s="5">
        <v>60.53</v>
      </c>
      <c r="E7" s="5">
        <v>60.46</v>
      </c>
      <c r="F7" s="35">
        <f t="shared" si="0"/>
        <v>60.355000000000004</v>
      </c>
      <c r="G7" s="35">
        <f t="shared" si="1"/>
        <v>0.24034697141147182</v>
      </c>
      <c r="J7" s="53">
        <v>0.03</v>
      </c>
      <c r="K7" s="52">
        <v>3.59</v>
      </c>
      <c r="L7" s="52">
        <v>3.92</v>
      </c>
      <c r="M7" s="52">
        <v>3.67</v>
      </c>
      <c r="N7" s="52">
        <v>3.51</v>
      </c>
      <c r="O7" s="54">
        <f t="shared" si="2"/>
        <v>3.6724999999999999</v>
      </c>
      <c r="P7" s="54">
        <f t="shared" si="3"/>
        <v>0.1774589154330283</v>
      </c>
      <c r="T7" s="62">
        <v>0.03</v>
      </c>
      <c r="U7" s="63">
        <v>21.69</v>
      </c>
      <c r="V7" s="63">
        <v>22.48</v>
      </c>
      <c r="W7" s="63">
        <v>21.48</v>
      </c>
      <c r="X7" s="63">
        <v>20.94</v>
      </c>
      <c r="Y7" s="64">
        <f t="shared" si="4"/>
        <v>21.647500000000001</v>
      </c>
      <c r="Z7" s="64">
        <f t="shared" si="5"/>
        <v>0.63861177565090321</v>
      </c>
    </row>
    <row r="8" spans="1:26" x14ac:dyDescent="0.25">
      <c r="J8" s="44"/>
      <c r="K8" s="44"/>
      <c r="L8" s="44"/>
      <c r="M8" s="44"/>
      <c r="N8" s="44"/>
      <c r="O8" s="44"/>
      <c r="P8" s="44"/>
      <c r="T8" s="48"/>
      <c r="U8" s="48"/>
      <c r="V8" s="48"/>
      <c r="W8" s="48"/>
      <c r="X8" s="48"/>
      <c r="Y8" s="48"/>
      <c r="Z8" s="48"/>
    </row>
    <row r="9" spans="1:26" x14ac:dyDescent="0.25">
      <c r="A9" s="36" t="s">
        <v>137</v>
      </c>
      <c r="B9" s="42">
        <v>5.0000000000000001E-3</v>
      </c>
      <c r="C9" s="42">
        <v>0.01</v>
      </c>
      <c r="D9" s="42">
        <v>1.4999999999999999E-2</v>
      </c>
      <c r="E9" s="42">
        <v>0.02</v>
      </c>
      <c r="F9" s="42">
        <v>2.5000000000000001E-2</v>
      </c>
      <c r="G9" s="42">
        <v>0.03</v>
      </c>
      <c r="J9" s="55" t="s">
        <v>139</v>
      </c>
      <c r="K9" s="56">
        <v>5.0000000000000001E-3</v>
      </c>
      <c r="L9" s="56">
        <v>0.01</v>
      </c>
      <c r="M9" s="56">
        <v>1.4999999999999999E-2</v>
      </c>
      <c r="N9" s="56">
        <v>0.02</v>
      </c>
      <c r="O9" s="56">
        <v>2.5000000000000001E-2</v>
      </c>
      <c r="P9" s="56">
        <v>0.03</v>
      </c>
      <c r="T9" s="65" t="s">
        <v>142</v>
      </c>
      <c r="U9" s="66">
        <v>5.0000000000000001E-3</v>
      </c>
      <c r="V9" s="66">
        <v>0.01</v>
      </c>
      <c r="W9" s="66">
        <v>1.4999999999999999E-2</v>
      </c>
      <c r="X9" s="66">
        <v>0.02</v>
      </c>
      <c r="Y9" s="66">
        <v>2.5000000000000001E-2</v>
      </c>
      <c r="Z9" s="66">
        <v>0.03</v>
      </c>
    </row>
    <row r="10" spans="1:26" x14ac:dyDescent="0.25">
      <c r="A10" s="43" t="s">
        <v>20</v>
      </c>
      <c r="B10" s="38">
        <v>65.62</v>
      </c>
      <c r="C10" s="38">
        <v>61.28</v>
      </c>
      <c r="D10" s="38">
        <v>65.97</v>
      </c>
      <c r="E10" s="38">
        <v>60.28</v>
      </c>
      <c r="F10" s="38">
        <v>61.15</v>
      </c>
      <c r="G10" s="38">
        <v>60.43</v>
      </c>
      <c r="J10" s="59" t="s">
        <v>20</v>
      </c>
      <c r="K10" s="57">
        <v>2.93</v>
      </c>
      <c r="L10" s="57">
        <v>3.33</v>
      </c>
      <c r="M10" s="57">
        <v>3.21</v>
      </c>
      <c r="N10" s="57">
        <v>3.9</v>
      </c>
      <c r="O10" s="57">
        <v>3.91</v>
      </c>
      <c r="P10" s="57">
        <v>3.59</v>
      </c>
      <c r="T10" s="67" t="s">
        <v>20</v>
      </c>
      <c r="U10" s="67">
        <v>21.96</v>
      </c>
      <c r="V10" s="67">
        <v>23.4</v>
      </c>
      <c r="W10" s="67">
        <v>21.93</v>
      </c>
      <c r="X10" s="67">
        <v>22.34</v>
      </c>
      <c r="Y10" s="67">
        <v>22.49</v>
      </c>
      <c r="Z10" s="67">
        <v>21.69</v>
      </c>
    </row>
    <row r="11" spans="1:26" x14ac:dyDescent="0.25">
      <c r="A11" s="43" t="s">
        <v>21</v>
      </c>
      <c r="B11" s="38">
        <v>68.55</v>
      </c>
      <c r="C11" s="38">
        <v>62.83</v>
      </c>
      <c r="D11" s="38">
        <v>62.16</v>
      </c>
      <c r="E11" s="38">
        <v>58.3</v>
      </c>
      <c r="F11" s="38">
        <v>62.11</v>
      </c>
      <c r="G11" s="38">
        <v>60</v>
      </c>
      <c r="J11" s="59" t="s">
        <v>21</v>
      </c>
      <c r="K11" s="57">
        <v>2.66</v>
      </c>
      <c r="L11" s="57">
        <v>3.52</v>
      </c>
      <c r="M11" s="57">
        <v>3.48</v>
      </c>
      <c r="N11" s="57">
        <v>3.77</v>
      </c>
      <c r="O11" s="57">
        <v>3.91</v>
      </c>
      <c r="P11" s="57">
        <v>3.92</v>
      </c>
      <c r="T11" s="67" t="s">
        <v>21</v>
      </c>
      <c r="U11" s="67">
        <v>22.35</v>
      </c>
      <c r="V11" s="67">
        <v>22.75</v>
      </c>
      <c r="W11" s="67">
        <v>22.02</v>
      </c>
      <c r="X11" s="67">
        <v>22.24</v>
      </c>
      <c r="Y11" s="67">
        <v>22.65</v>
      </c>
      <c r="Z11" s="67">
        <v>22.48</v>
      </c>
    </row>
    <row r="12" spans="1:26" x14ac:dyDescent="0.25">
      <c r="A12" s="43" t="s">
        <v>22</v>
      </c>
      <c r="B12" s="38">
        <v>67.69</v>
      </c>
      <c r="C12" s="38">
        <v>60.5</v>
      </c>
      <c r="D12" s="38">
        <v>64.13</v>
      </c>
      <c r="E12" s="38">
        <v>58.92</v>
      </c>
      <c r="F12" s="38">
        <v>60.35</v>
      </c>
      <c r="G12" s="38">
        <v>60.53</v>
      </c>
      <c r="J12" s="59" t="s">
        <v>22</v>
      </c>
      <c r="K12" s="57">
        <v>2.88</v>
      </c>
      <c r="L12" s="57">
        <v>3.48</v>
      </c>
      <c r="M12" s="57">
        <v>3.53</v>
      </c>
      <c r="N12" s="57">
        <v>4.07</v>
      </c>
      <c r="O12" s="57">
        <v>3.87</v>
      </c>
      <c r="P12" s="57">
        <v>3.67</v>
      </c>
      <c r="T12" s="67" t="s">
        <v>22</v>
      </c>
      <c r="U12" s="67">
        <v>23.53</v>
      </c>
      <c r="V12" s="67">
        <v>23.03</v>
      </c>
      <c r="W12" s="67">
        <v>21.43</v>
      </c>
      <c r="X12" s="67">
        <v>22.7</v>
      </c>
      <c r="Y12" s="67">
        <v>22.85</v>
      </c>
      <c r="Z12" s="67">
        <v>21.48</v>
      </c>
    </row>
    <row r="13" spans="1:26" x14ac:dyDescent="0.25">
      <c r="A13" s="43" t="s">
        <v>23</v>
      </c>
      <c r="B13" s="38">
        <v>68.28</v>
      </c>
      <c r="C13" s="38">
        <v>63.06</v>
      </c>
      <c r="D13" s="38">
        <v>63.23</v>
      </c>
      <c r="E13" s="38">
        <v>60.8</v>
      </c>
      <c r="F13" s="38">
        <v>61.02</v>
      </c>
      <c r="G13" s="38">
        <v>60.46</v>
      </c>
      <c r="J13" s="59" t="s">
        <v>23</v>
      </c>
      <c r="K13" s="57">
        <v>2.6</v>
      </c>
      <c r="L13" s="57">
        <v>2.86</v>
      </c>
      <c r="M13" s="57">
        <v>3.4</v>
      </c>
      <c r="N13" s="57">
        <v>3.78</v>
      </c>
      <c r="O13" s="57">
        <v>3.76</v>
      </c>
      <c r="P13" s="57">
        <v>3.51</v>
      </c>
      <c r="T13" s="67" t="s">
        <v>23</v>
      </c>
      <c r="U13" s="67">
        <v>22.85</v>
      </c>
      <c r="V13" s="67">
        <v>22.68</v>
      </c>
      <c r="W13" s="67">
        <v>22.43</v>
      </c>
      <c r="X13" s="67">
        <v>22</v>
      </c>
      <c r="Y13" s="67">
        <v>21.72</v>
      </c>
      <c r="Z13" s="67">
        <v>20.94</v>
      </c>
    </row>
    <row r="14" spans="1:26" x14ac:dyDescent="0.25">
      <c r="J14" s="44"/>
      <c r="K14" s="44"/>
      <c r="L14" s="44"/>
      <c r="M14" s="44"/>
      <c r="N14" s="44"/>
      <c r="O14" s="44"/>
      <c r="P14" s="44"/>
      <c r="T14" s="48"/>
      <c r="U14" s="48"/>
      <c r="V14" s="48"/>
      <c r="W14" s="48"/>
      <c r="X14" s="48"/>
      <c r="Y14" s="48"/>
      <c r="Z14" s="48"/>
    </row>
    <row r="15" spans="1:26" x14ac:dyDescent="0.25">
      <c r="A15" t="s">
        <v>136</v>
      </c>
      <c r="J15" s="44" t="s">
        <v>138</v>
      </c>
      <c r="K15" s="44"/>
      <c r="L15" s="44"/>
      <c r="M15" s="44"/>
      <c r="N15" s="44"/>
      <c r="O15" s="44"/>
      <c r="P15" s="44"/>
      <c r="T15" s="48" t="s">
        <v>141</v>
      </c>
      <c r="U15" s="48"/>
      <c r="V15" s="48"/>
      <c r="W15" s="48"/>
      <c r="X15" s="48"/>
      <c r="Y15" s="48"/>
      <c r="Z15" s="48"/>
    </row>
    <row r="16" spans="1:26" x14ac:dyDescent="0.25">
      <c r="J16" s="44"/>
      <c r="K16" s="44"/>
      <c r="L16" s="44"/>
      <c r="M16" s="44"/>
      <c r="N16" s="44"/>
      <c r="O16" s="44"/>
      <c r="P16" s="44"/>
      <c r="T16" s="48"/>
      <c r="U16" s="48"/>
      <c r="V16" s="48"/>
      <c r="W16" s="48"/>
      <c r="X16" s="48"/>
      <c r="Y16" s="48"/>
      <c r="Z16" s="48"/>
    </row>
    <row r="17" spans="1:26" ht="15.75" thickBot="1" x14ac:dyDescent="0.3">
      <c r="A17" t="s">
        <v>2</v>
      </c>
      <c r="J17" s="44" t="s">
        <v>2</v>
      </c>
      <c r="K17" s="44"/>
      <c r="L17" s="44"/>
      <c r="M17" s="44"/>
      <c r="N17" s="44"/>
      <c r="O17" s="44"/>
      <c r="P17" s="44"/>
      <c r="T17" s="48" t="s">
        <v>2</v>
      </c>
      <c r="U17" s="48"/>
      <c r="V17" s="48"/>
      <c r="W17" s="48"/>
      <c r="X17" s="48"/>
      <c r="Y17" s="48"/>
      <c r="Z17" s="48"/>
    </row>
    <row r="18" spans="1:26" x14ac:dyDescent="0.25">
      <c r="A18" s="2" t="s">
        <v>3</v>
      </c>
      <c r="B18" s="2" t="s">
        <v>4</v>
      </c>
      <c r="C18" s="2" t="s">
        <v>5</v>
      </c>
      <c r="D18" s="2" t="s">
        <v>6</v>
      </c>
      <c r="E18" s="2" t="s">
        <v>7</v>
      </c>
      <c r="J18" s="46" t="s">
        <v>3</v>
      </c>
      <c r="K18" s="46" t="s">
        <v>4</v>
      </c>
      <c r="L18" s="46" t="s">
        <v>5</v>
      </c>
      <c r="M18" s="46" t="s">
        <v>6</v>
      </c>
      <c r="N18" s="46" t="s">
        <v>7</v>
      </c>
      <c r="O18" s="44"/>
      <c r="P18" s="44"/>
      <c r="T18" s="50" t="s">
        <v>3</v>
      </c>
      <c r="U18" s="50" t="s">
        <v>4</v>
      </c>
      <c r="V18" s="50" t="s">
        <v>5</v>
      </c>
      <c r="W18" s="50" t="s">
        <v>6</v>
      </c>
      <c r="X18" s="50" t="s">
        <v>7</v>
      </c>
      <c r="Y18" s="48"/>
      <c r="Z18" s="48"/>
    </row>
    <row r="19" spans="1:26" x14ac:dyDescent="0.25">
      <c r="A19">
        <v>5.0000000000000001E-3</v>
      </c>
      <c r="B19">
        <v>4</v>
      </c>
      <c r="C19">
        <v>270.14</v>
      </c>
      <c r="D19">
        <v>67.534999999999997</v>
      </c>
      <c r="E19">
        <v>1.7588333333333257</v>
      </c>
      <c r="J19" s="44">
        <v>5.0000000000000001E-3</v>
      </c>
      <c r="K19" s="44">
        <v>4</v>
      </c>
      <c r="L19" s="44">
        <v>11.069999999999999</v>
      </c>
      <c r="M19" s="44">
        <v>2.7674999999999996</v>
      </c>
      <c r="N19" s="44">
        <v>2.6224999999999988E-2</v>
      </c>
      <c r="O19" s="44"/>
      <c r="P19" s="44"/>
      <c r="T19" s="48">
        <v>5.0000000000000001E-3</v>
      </c>
      <c r="U19" s="48">
        <v>4</v>
      </c>
      <c r="V19" s="48">
        <v>90.69</v>
      </c>
      <c r="W19" s="48">
        <v>22.672499999999999</v>
      </c>
      <c r="X19" s="48">
        <v>0.4594916666666668</v>
      </c>
      <c r="Y19" s="48"/>
      <c r="Z19" s="48"/>
    </row>
    <row r="20" spans="1:26" x14ac:dyDescent="0.25">
      <c r="A20">
        <v>0.01</v>
      </c>
      <c r="B20">
        <v>4</v>
      </c>
      <c r="C20">
        <v>247.67000000000002</v>
      </c>
      <c r="D20">
        <v>61.917500000000004</v>
      </c>
      <c r="E20">
        <v>1.5178916666666666</v>
      </c>
      <c r="J20" s="44">
        <v>0.01</v>
      </c>
      <c r="K20" s="44">
        <v>4</v>
      </c>
      <c r="L20" s="44">
        <v>13.19</v>
      </c>
      <c r="M20" s="44">
        <v>3.2974999999999999</v>
      </c>
      <c r="N20" s="44">
        <v>9.1758333333333372E-2</v>
      </c>
      <c r="O20" s="44"/>
      <c r="P20" s="44"/>
      <c r="T20" s="48">
        <v>0.01</v>
      </c>
      <c r="U20" s="48">
        <v>4</v>
      </c>
      <c r="V20" s="48">
        <v>91.860000000000014</v>
      </c>
      <c r="W20" s="48">
        <v>22.965000000000003</v>
      </c>
      <c r="X20" s="48">
        <v>0.10696666666666636</v>
      </c>
      <c r="Y20" s="48"/>
      <c r="Z20" s="48"/>
    </row>
    <row r="21" spans="1:26" x14ac:dyDescent="0.25">
      <c r="A21">
        <v>1.4999999999999999E-2</v>
      </c>
      <c r="B21">
        <v>4</v>
      </c>
      <c r="C21">
        <v>255.48999999999998</v>
      </c>
      <c r="D21">
        <v>63.872499999999995</v>
      </c>
      <c r="E21">
        <v>2.6037583333333365</v>
      </c>
      <c r="J21" s="44">
        <v>1.4999999999999999E-2</v>
      </c>
      <c r="K21" s="44">
        <v>4</v>
      </c>
      <c r="L21" s="44">
        <v>13.62</v>
      </c>
      <c r="M21" s="44">
        <v>3.4049999999999998</v>
      </c>
      <c r="N21" s="44">
        <v>1.9766666666666655E-2</v>
      </c>
      <c r="O21" s="44"/>
      <c r="P21" s="44"/>
      <c r="T21" s="48">
        <v>1.4999999999999999E-2</v>
      </c>
      <c r="U21" s="48">
        <v>4</v>
      </c>
      <c r="V21" s="48">
        <v>87.81</v>
      </c>
      <c r="W21" s="48">
        <v>21.952500000000001</v>
      </c>
      <c r="X21" s="48">
        <v>0.16869166666666668</v>
      </c>
      <c r="Y21" s="48"/>
      <c r="Z21" s="48"/>
    </row>
    <row r="22" spans="1:26" x14ac:dyDescent="0.25">
      <c r="A22">
        <v>0.02</v>
      </c>
      <c r="B22">
        <v>4</v>
      </c>
      <c r="C22">
        <v>238.3</v>
      </c>
      <c r="D22">
        <v>59.575000000000003</v>
      </c>
      <c r="E22">
        <v>1.3507666666666667</v>
      </c>
      <c r="J22" s="44">
        <v>0.02</v>
      </c>
      <c r="K22" s="44">
        <v>4</v>
      </c>
      <c r="L22" s="44">
        <v>15.52</v>
      </c>
      <c r="M22" s="44">
        <v>3.88</v>
      </c>
      <c r="N22" s="44">
        <v>1.9533333333333378E-2</v>
      </c>
      <c r="O22" s="44"/>
      <c r="P22" s="44"/>
      <c r="T22" s="48">
        <v>0.02</v>
      </c>
      <c r="U22" s="48">
        <v>4</v>
      </c>
      <c r="V22" s="48">
        <v>89.28</v>
      </c>
      <c r="W22" s="48">
        <v>22.32</v>
      </c>
      <c r="X22" s="48">
        <v>8.4533333333333238E-2</v>
      </c>
      <c r="Y22" s="48"/>
      <c r="Z22" s="48"/>
    </row>
    <row r="23" spans="1:26" x14ac:dyDescent="0.25">
      <c r="A23">
        <v>2.5000000000000001E-2</v>
      </c>
      <c r="B23">
        <v>4</v>
      </c>
      <c r="C23">
        <v>244.63</v>
      </c>
      <c r="D23">
        <v>61.157499999999999</v>
      </c>
      <c r="E23">
        <v>0.52609166666666518</v>
      </c>
      <c r="J23" s="44">
        <v>2.5000000000000001E-2</v>
      </c>
      <c r="K23" s="44">
        <v>4</v>
      </c>
      <c r="L23" s="44">
        <v>15.450000000000001</v>
      </c>
      <c r="M23" s="44">
        <v>3.8625000000000003</v>
      </c>
      <c r="N23" s="44">
        <v>5.0250000000000242E-3</v>
      </c>
      <c r="O23" s="44"/>
      <c r="P23" s="44"/>
      <c r="T23" s="48">
        <v>2.5000000000000001E-2</v>
      </c>
      <c r="U23" s="48">
        <v>4</v>
      </c>
      <c r="V23" s="48">
        <v>89.710000000000008</v>
      </c>
      <c r="W23" s="48">
        <v>22.427500000000002</v>
      </c>
      <c r="X23" s="48">
        <v>0.244158333333334</v>
      </c>
      <c r="Y23" s="48"/>
      <c r="Z23" s="48"/>
    </row>
    <row r="24" spans="1:26" ht="15.75" thickBot="1" x14ac:dyDescent="0.3">
      <c r="A24" s="1">
        <v>0.03</v>
      </c>
      <c r="B24" s="1">
        <v>4</v>
      </c>
      <c r="C24" s="1">
        <v>241.42000000000002</v>
      </c>
      <c r="D24" s="1">
        <v>60.355000000000004</v>
      </c>
      <c r="E24" s="1">
        <v>5.7766666666666848E-2</v>
      </c>
      <c r="J24" s="47">
        <v>0.03</v>
      </c>
      <c r="K24" s="47">
        <v>4</v>
      </c>
      <c r="L24" s="47">
        <v>14.69</v>
      </c>
      <c r="M24" s="47">
        <v>3.6724999999999999</v>
      </c>
      <c r="N24" s="47">
        <v>3.1491666666666689E-2</v>
      </c>
      <c r="O24" s="44"/>
      <c r="P24" s="44"/>
      <c r="T24" s="51">
        <v>0.03</v>
      </c>
      <c r="U24" s="51">
        <v>4</v>
      </c>
      <c r="V24" s="51">
        <v>86.59</v>
      </c>
      <c r="W24" s="51">
        <v>21.647500000000001</v>
      </c>
      <c r="X24" s="51">
        <v>0.4078249999999996</v>
      </c>
      <c r="Y24" s="48"/>
      <c r="Z24" s="48"/>
    </row>
    <row r="25" spans="1:26" x14ac:dyDescent="0.25">
      <c r="J25" s="44"/>
      <c r="K25" s="44"/>
      <c r="L25" s="44"/>
      <c r="M25" s="44"/>
      <c r="N25" s="44"/>
      <c r="O25" s="44"/>
      <c r="P25" s="44"/>
      <c r="T25" s="48"/>
      <c r="U25" s="48"/>
      <c r="V25" s="48"/>
      <c r="W25" s="48"/>
      <c r="X25" s="48"/>
      <c r="Y25" s="48"/>
      <c r="Z25" s="48"/>
    </row>
    <row r="26" spans="1:26" x14ac:dyDescent="0.25">
      <c r="J26" s="44"/>
      <c r="K26" s="44"/>
      <c r="L26" s="44"/>
      <c r="M26" s="44"/>
      <c r="N26" s="44"/>
      <c r="O26" s="44"/>
      <c r="P26" s="44"/>
      <c r="T26" s="48"/>
      <c r="U26" s="48"/>
      <c r="V26" s="48"/>
      <c r="W26" s="48"/>
      <c r="X26" s="48"/>
      <c r="Y26" s="48"/>
      <c r="Z26" s="48"/>
    </row>
    <row r="27" spans="1:26" ht="15.75" thickBot="1" x14ac:dyDescent="0.3">
      <c r="A27" t="s">
        <v>8</v>
      </c>
      <c r="J27" s="44" t="s">
        <v>8</v>
      </c>
      <c r="K27" s="44"/>
      <c r="L27" s="44"/>
      <c r="M27" s="44"/>
      <c r="N27" s="44"/>
      <c r="O27" s="44"/>
      <c r="P27" s="44"/>
      <c r="T27" s="48" t="s">
        <v>8</v>
      </c>
      <c r="U27" s="48"/>
      <c r="V27" s="48"/>
      <c r="W27" s="48"/>
      <c r="X27" s="48"/>
      <c r="Y27" s="48"/>
      <c r="Z27" s="48"/>
    </row>
    <row r="28" spans="1:26" x14ac:dyDescent="0.25">
      <c r="A28" s="2" t="s">
        <v>9</v>
      </c>
      <c r="B28" s="2" t="s">
        <v>10</v>
      </c>
      <c r="C28" s="2" t="s">
        <v>11</v>
      </c>
      <c r="D28" s="2" t="s">
        <v>12</v>
      </c>
      <c r="E28" s="2" t="s">
        <v>13</v>
      </c>
      <c r="F28" s="2" t="s">
        <v>14</v>
      </c>
      <c r="G28" s="2" t="s">
        <v>15</v>
      </c>
      <c r="J28" s="46" t="s">
        <v>9</v>
      </c>
      <c r="K28" s="46" t="s">
        <v>10</v>
      </c>
      <c r="L28" s="46" t="s">
        <v>11</v>
      </c>
      <c r="M28" s="46" t="s">
        <v>12</v>
      </c>
      <c r="N28" s="46" t="s">
        <v>13</v>
      </c>
      <c r="O28" s="46" t="s">
        <v>14</v>
      </c>
      <c r="P28" s="46" t="s">
        <v>15</v>
      </c>
      <c r="T28" s="50" t="s">
        <v>9</v>
      </c>
      <c r="U28" s="50" t="s">
        <v>10</v>
      </c>
      <c r="V28" s="50" t="s">
        <v>11</v>
      </c>
      <c r="W28" s="50" t="s">
        <v>12</v>
      </c>
      <c r="X28" s="50" t="s">
        <v>13</v>
      </c>
      <c r="Y28" s="50" t="s">
        <v>14</v>
      </c>
      <c r="Z28" s="50" t="s">
        <v>15</v>
      </c>
    </row>
    <row r="29" spans="1:26" x14ac:dyDescent="0.25">
      <c r="A29" t="s">
        <v>16</v>
      </c>
      <c r="B29">
        <v>169.90287083333334</v>
      </c>
      <c r="C29">
        <v>5</v>
      </c>
      <c r="D29">
        <v>33.980574166666671</v>
      </c>
      <c r="E29">
        <v>26.088370922561346</v>
      </c>
      <c r="F29">
        <v>1.1757509178144436E-7</v>
      </c>
      <c r="G29">
        <v>2.77285315299783</v>
      </c>
      <c r="J29" s="44" t="s">
        <v>16</v>
      </c>
      <c r="K29" s="44">
        <v>3.5597833333333337</v>
      </c>
      <c r="L29" s="44">
        <v>5</v>
      </c>
      <c r="M29" s="44">
        <v>0.71195666666666679</v>
      </c>
      <c r="N29" s="44">
        <v>22.042002063983475</v>
      </c>
      <c r="O29" s="44">
        <v>4.2689242201605501E-7</v>
      </c>
      <c r="P29" s="44">
        <v>2.77285315299783</v>
      </c>
      <c r="T29" s="48" t="s">
        <v>16</v>
      </c>
      <c r="U29" s="48">
        <v>4.5537833333333326</v>
      </c>
      <c r="V29" s="48">
        <v>5</v>
      </c>
      <c r="W29" s="48">
        <v>0.91075666666666655</v>
      </c>
      <c r="X29" s="48">
        <v>3.7131642129105318</v>
      </c>
      <c r="Y29" s="48">
        <v>1.7444657051419718E-2</v>
      </c>
      <c r="Z29" s="48">
        <v>2.77285315299783</v>
      </c>
    </row>
    <row r="30" spans="1:26" x14ac:dyDescent="0.25">
      <c r="A30" t="s">
        <v>17</v>
      </c>
      <c r="B30">
        <v>23.445324999999979</v>
      </c>
      <c r="C30">
        <v>18</v>
      </c>
      <c r="D30">
        <v>1.3025180555555544</v>
      </c>
      <c r="J30" s="44" t="s">
        <v>17</v>
      </c>
      <c r="K30" s="44">
        <v>0.58140000000000036</v>
      </c>
      <c r="L30" s="44">
        <v>18</v>
      </c>
      <c r="M30" s="44">
        <v>3.2300000000000023E-2</v>
      </c>
      <c r="N30" s="44"/>
      <c r="O30" s="44"/>
      <c r="P30" s="44"/>
      <c r="T30" s="48" t="s">
        <v>17</v>
      </c>
      <c r="U30" s="48">
        <v>4.415</v>
      </c>
      <c r="V30" s="48">
        <v>18</v>
      </c>
      <c r="W30" s="48">
        <v>0.24527777777777779</v>
      </c>
      <c r="X30" s="48"/>
      <c r="Y30" s="48"/>
      <c r="Z30" s="48"/>
    </row>
    <row r="31" spans="1:26" x14ac:dyDescent="0.25">
      <c r="J31" s="44"/>
      <c r="K31" s="44"/>
      <c r="L31" s="44"/>
      <c r="M31" s="44"/>
      <c r="N31" s="44"/>
      <c r="O31" s="44"/>
      <c r="P31" s="44"/>
      <c r="T31" s="48"/>
      <c r="U31" s="48"/>
      <c r="V31" s="48"/>
      <c r="W31" s="48"/>
      <c r="X31" s="48"/>
      <c r="Y31" s="48"/>
      <c r="Z31" s="48"/>
    </row>
    <row r="32" spans="1:26" ht="15.75" thickBot="1" x14ac:dyDescent="0.3">
      <c r="A32" s="1" t="s">
        <v>18</v>
      </c>
      <c r="B32" s="1">
        <v>193.34819583333331</v>
      </c>
      <c r="C32" s="1">
        <v>23</v>
      </c>
      <c r="D32" s="1"/>
      <c r="E32" s="1"/>
      <c r="F32" s="1"/>
      <c r="G32" s="1"/>
      <c r="J32" s="47" t="s">
        <v>18</v>
      </c>
      <c r="K32" s="47">
        <v>4.1411833333333341</v>
      </c>
      <c r="L32" s="47">
        <v>23</v>
      </c>
      <c r="M32" s="47"/>
      <c r="N32" s="47"/>
      <c r="O32" s="47"/>
      <c r="P32" s="47"/>
      <c r="T32" s="51" t="s">
        <v>18</v>
      </c>
      <c r="U32" s="51">
        <v>8.9687833333333327</v>
      </c>
      <c r="V32" s="51">
        <v>23</v>
      </c>
      <c r="W32" s="51"/>
      <c r="X32" s="51"/>
      <c r="Y32" s="51"/>
      <c r="Z32" s="51"/>
    </row>
    <row r="33" spans="1:26" x14ac:dyDescent="0.25">
      <c r="J33" s="44"/>
      <c r="K33" s="44"/>
      <c r="L33" s="44"/>
      <c r="M33" s="44"/>
      <c r="N33" s="44"/>
      <c r="O33" s="44"/>
      <c r="P33" s="44"/>
      <c r="T33" s="48"/>
      <c r="U33" s="48"/>
      <c r="V33" s="48"/>
      <c r="W33" s="48"/>
      <c r="X33" s="48"/>
      <c r="Y33" s="48"/>
      <c r="Z33" s="48"/>
    </row>
    <row r="34" spans="1:26" x14ac:dyDescent="0.25">
      <c r="J34" s="44"/>
      <c r="K34" s="44"/>
      <c r="L34" s="44"/>
      <c r="M34" s="44"/>
      <c r="N34" s="44"/>
      <c r="O34" s="44"/>
      <c r="P34" s="44"/>
      <c r="T34" s="48"/>
      <c r="U34" s="48"/>
      <c r="V34" s="48"/>
      <c r="W34" s="48"/>
      <c r="X34" s="48"/>
      <c r="Y34" s="48"/>
      <c r="Z34" s="48"/>
    </row>
    <row r="35" spans="1:26" x14ac:dyDescent="0.25">
      <c r="A35" t="s">
        <v>40</v>
      </c>
      <c r="B35">
        <v>4.49</v>
      </c>
      <c r="D35" s="9" t="s">
        <v>0</v>
      </c>
      <c r="E35" s="9" t="s">
        <v>28</v>
      </c>
      <c r="F35" s="10" t="s">
        <v>87</v>
      </c>
      <c r="J35" s="44" t="s">
        <v>40</v>
      </c>
      <c r="K35" s="44">
        <v>4.49</v>
      </c>
      <c r="L35" s="44"/>
      <c r="M35" s="58" t="s">
        <v>0</v>
      </c>
      <c r="N35" s="58" t="s">
        <v>28</v>
      </c>
      <c r="O35" s="69" t="s">
        <v>87</v>
      </c>
      <c r="P35" s="44"/>
      <c r="T35" s="48" t="s">
        <v>40</v>
      </c>
      <c r="U35" s="48">
        <v>4.49</v>
      </c>
      <c r="V35" s="48"/>
      <c r="W35" s="61" t="s">
        <v>0</v>
      </c>
      <c r="X35" s="61" t="s">
        <v>28</v>
      </c>
      <c r="Y35" s="71" t="s">
        <v>87</v>
      </c>
      <c r="Z35" s="48"/>
    </row>
    <row r="36" spans="1:26" x14ac:dyDescent="0.25">
      <c r="A36" t="s">
        <v>42</v>
      </c>
      <c r="B36">
        <f>D30</f>
        <v>1.3025180555555544</v>
      </c>
      <c r="D36" s="39">
        <v>5.0000000000000001E-3</v>
      </c>
      <c r="E36" s="35">
        <f t="shared" ref="E36:E41" si="6">F2</f>
        <v>67.534999999999997</v>
      </c>
      <c r="F36" s="5" t="s">
        <v>88</v>
      </c>
      <c r="J36" s="44" t="s">
        <v>42</v>
      </c>
      <c r="K36" s="44">
        <f>M30</f>
        <v>3.2300000000000023E-2</v>
      </c>
      <c r="L36" s="44"/>
      <c r="M36" s="70">
        <v>5.0000000000000001E-3</v>
      </c>
      <c r="N36" s="54">
        <f t="shared" ref="N36:N41" si="7">O2</f>
        <v>2.7674999999999996</v>
      </c>
      <c r="O36" s="52" t="s">
        <v>91</v>
      </c>
      <c r="P36" s="44"/>
      <c r="T36" s="48" t="s">
        <v>42</v>
      </c>
      <c r="U36" s="48">
        <f>W30</f>
        <v>0.24527777777777779</v>
      </c>
      <c r="V36" s="48"/>
      <c r="W36" s="72">
        <v>5.0000000000000001E-3</v>
      </c>
      <c r="X36" s="64">
        <f t="shared" ref="X36:X41" si="8">Y2</f>
        <v>22.672499999999999</v>
      </c>
      <c r="Y36" s="63" t="s">
        <v>88</v>
      </c>
      <c r="Z36" s="48"/>
    </row>
    <row r="37" spans="1:26" x14ac:dyDescent="0.25">
      <c r="A37" t="s">
        <v>41</v>
      </c>
      <c r="B37">
        <v>4</v>
      </c>
      <c r="D37" s="39">
        <v>0.01</v>
      </c>
      <c r="E37" s="35">
        <f t="shared" si="6"/>
        <v>61.917500000000004</v>
      </c>
      <c r="F37" s="5" t="s">
        <v>95</v>
      </c>
      <c r="J37" s="44" t="s">
        <v>41</v>
      </c>
      <c r="K37" s="44">
        <v>4</v>
      </c>
      <c r="L37" s="44"/>
      <c r="M37" s="70">
        <v>0.01</v>
      </c>
      <c r="N37" s="54">
        <f t="shared" si="7"/>
        <v>3.2974999999999999</v>
      </c>
      <c r="O37" s="52" t="s">
        <v>90</v>
      </c>
      <c r="P37" s="44"/>
      <c r="T37" s="48" t="s">
        <v>41</v>
      </c>
      <c r="U37" s="48">
        <v>4</v>
      </c>
      <c r="V37" s="48"/>
      <c r="W37" s="72">
        <v>0.01</v>
      </c>
      <c r="X37" s="64">
        <f t="shared" si="8"/>
        <v>22.965000000000003</v>
      </c>
      <c r="Y37" s="63" t="s">
        <v>88</v>
      </c>
      <c r="Z37" s="48"/>
    </row>
    <row r="38" spans="1:26" x14ac:dyDescent="0.25">
      <c r="A38" s="4" t="s">
        <v>85</v>
      </c>
      <c r="B38" s="4">
        <f>B35*SQRT(B36/B37)</f>
        <v>2.5621716497829308</v>
      </c>
      <c r="D38" s="39">
        <v>1.4999999999999999E-2</v>
      </c>
      <c r="E38" s="35">
        <f t="shared" si="6"/>
        <v>63.872499999999995</v>
      </c>
      <c r="F38" s="5" t="s">
        <v>90</v>
      </c>
      <c r="J38" s="60" t="s">
        <v>85</v>
      </c>
      <c r="K38" s="60">
        <f>K35*SQRT(K36/K37)</f>
        <v>0.40347590696347668</v>
      </c>
      <c r="L38" s="44"/>
      <c r="M38" s="70">
        <v>1.4999999999999999E-2</v>
      </c>
      <c r="N38" s="54">
        <f t="shared" si="7"/>
        <v>3.4049999999999998</v>
      </c>
      <c r="O38" s="52" t="s">
        <v>90</v>
      </c>
      <c r="P38" s="44"/>
      <c r="T38" s="68" t="s">
        <v>85</v>
      </c>
      <c r="U38" s="68">
        <f>U35*SQRT(U36/U37)</f>
        <v>1.1118480705314213</v>
      </c>
      <c r="V38" s="48"/>
      <c r="W38" s="72">
        <v>1.4999999999999999E-2</v>
      </c>
      <c r="X38" s="64">
        <f t="shared" si="8"/>
        <v>21.952500000000001</v>
      </c>
      <c r="Y38" s="63" t="s">
        <v>88</v>
      </c>
      <c r="Z38" s="48"/>
    </row>
    <row r="39" spans="1:26" x14ac:dyDescent="0.25">
      <c r="D39" s="39">
        <v>0.02</v>
      </c>
      <c r="E39" s="35">
        <f t="shared" si="6"/>
        <v>59.575000000000003</v>
      </c>
      <c r="F39" s="5" t="s">
        <v>91</v>
      </c>
      <c r="J39" s="44"/>
      <c r="K39" s="44"/>
      <c r="L39" s="44"/>
      <c r="M39" s="70">
        <v>0.02</v>
      </c>
      <c r="N39" s="54">
        <f t="shared" si="7"/>
        <v>3.88</v>
      </c>
      <c r="O39" s="52" t="s">
        <v>88</v>
      </c>
      <c r="P39" s="44"/>
      <c r="T39" s="48"/>
      <c r="U39" s="48"/>
      <c r="V39" s="48"/>
      <c r="W39" s="72">
        <v>0.02</v>
      </c>
      <c r="X39" s="64">
        <f t="shared" si="8"/>
        <v>22.32</v>
      </c>
      <c r="Y39" s="63" t="s">
        <v>88</v>
      </c>
      <c r="Z39" s="48"/>
    </row>
    <row r="40" spans="1:26" x14ac:dyDescent="0.25">
      <c r="D40" s="39">
        <v>2.5000000000000001E-2</v>
      </c>
      <c r="E40" s="35">
        <f t="shared" si="6"/>
        <v>61.157499999999999</v>
      </c>
      <c r="F40" s="5" t="s">
        <v>91</v>
      </c>
      <c r="J40" s="44"/>
      <c r="K40" s="44"/>
      <c r="L40" s="44"/>
      <c r="M40" s="70">
        <v>2.5000000000000001E-2</v>
      </c>
      <c r="N40" s="54">
        <f t="shared" si="7"/>
        <v>3.8625000000000003</v>
      </c>
      <c r="O40" s="52" t="s">
        <v>88</v>
      </c>
      <c r="P40" s="44"/>
      <c r="T40" s="48"/>
      <c r="U40" s="48"/>
      <c r="V40" s="48"/>
      <c r="W40" s="72">
        <v>2.5000000000000001E-2</v>
      </c>
      <c r="X40" s="64">
        <f t="shared" si="8"/>
        <v>22.427500000000002</v>
      </c>
      <c r="Y40" s="63" t="s">
        <v>88</v>
      </c>
      <c r="Z40" s="48"/>
    </row>
    <row r="41" spans="1:26" x14ac:dyDescent="0.25">
      <c r="D41" s="39">
        <v>0.03</v>
      </c>
      <c r="E41" s="35">
        <f t="shared" si="6"/>
        <v>60.355000000000004</v>
      </c>
      <c r="F41" s="5" t="s">
        <v>91</v>
      </c>
      <c r="J41" s="44"/>
      <c r="K41" s="44"/>
      <c r="L41" s="44"/>
      <c r="M41" s="70">
        <v>0.03</v>
      </c>
      <c r="N41" s="54">
        <f t="shared" si="7"/>
        <v>3.6724999999999999</v>
      </c>
      <c r="O41" s="52" t="s">
        <v>88</v>
      </c>
      <c r="P41" s="44"/>
      <c r="T41" s="48"/>
      <c r="U41" s="48"/>
      <c r="V41" s="48"/>
      <c r="W41" s="72">
        <v>0.03</v>
      </c>
      <c r="X41" s="64">
        <f t="shared" si="8"/>
        <v>21.647500000000001</v>
      </c>
      <c r="Y41" s="63" t="s">
        <v>90</v>
      </c>
      <c r="Z41" s="48"/>
    </row>
    <row r="42" spans="1:26" x14ac:dyDescent="0.25">
      <c r="J42" s="44"/>
      <c r="K42" s="44"/>
      <c r="L42" s="44"/>
      <c r="M42" s="44"/>
      <c r="N42" s="44"/>
      <c r="O42" s="44"/>
      <c r="P42" s="44"/>
      <c r="T42" s="48"/>
      <c r="U42" s="48"/>
      <c r="V42" s="48"/>
      <c r="W42" s="48"/>
      <c r="X42" s="48"/>
      <c r="Y42" s="48"/>
      <c r="Z42" s="48"/>
    </row>
    <row r="43" spans="1:26" x14ac:dyDescent="0.25">
      <c r="J43" s="44"/>
      <c r="K43" s="44"/>
      <c r="L43" s="44"/>
      <c r="M43" s="44"/>
      <c r="N43" s="44"/>
      <c r="O43" s="44"/>
      <c r="P43" s="44"/>
      <c r="T43" s="48"/>
      <c r="U43" s="64">
        <f>X37</f>
        <v>22.965000000000003</v>
      </c>
      <c r="V43" s="48"/>
      <c r="W43" s="48" t="s">
        <v>88</v>
      </c>
      <c r="X43" s="48"/>
      <c r="Y43" s="48"/>
      <c r="Z43" s="48"/>
    </row>
    <row r="44" spans="1:26" x14ac:dyDescent="0.25">
      <c r="B44" s="35">
        <f>E36</f>
        <v>67.534999999999997</v>
      </c>
      <c r="D44" t="s">
        <v>88</v>
      </c>
      <c r="J44" s="44"/>
      <c r="K44" s="54">
        <f>N39</f>
        <v>3.88</v>
      </c>
      <c r="L44" s="44"/>
      <c r="M44" s="44" t="s">
        <v>88</v>
      </c>
      <c r="N44" s="44"/>
      <c r="O44" s="44"/>
      <c r="P44" s="44"/>
      <c r="T44" s="48"/>
      <c r="U44" s="64">
        <f>X36</f>
        <v>22.672499999999999</v>
      </c>
      <c r="V44" s="49">
        <f>U43-U44</f>
        <v>0.29250000000000398</v>
      </c>
      <c r="W44" s="48" t="s">
        <v>88</v>
      </c>
      <c r="X44" s="48"/>
      <c r="Y44" s="48"/>
      <c r="Z44" s="48"/>
    </row>
    <row r="45" spans="1:26" x14ac:dyDescent="0.25">
      <c r="B45" s="35">
        <f>E38</f>
        <v>63.872499999999995</v>
      </c>
      <c r="C45" s="3">
        <f>B44-B45</f>
        <v>3.6625000000000014</v>
      </c>
      <c r="D45" t="s">
        <v>90</v>
      </c>
      <c r="J45" s="44"/>
      <c r="K45" s="54">
        <f>N40</f>
        <v>3.8625000000000003</v>
      </c>
      <c r="L45" s="45">
        <f>K44-K45</f>
        <v>1.7499999999999627E-2</v>
      </c>
      <c r="M45" s="44" t="s">
        <v>88</v>
      </c>
      <c r="N45" s="44"/>
      <c r="O45" s="44"/>
      <c r="P45" s="44"/>
      <c r="T45" s="48"/>
      <c r="U45" s="64">
        <f>X40</f>
        <v>22.427500000000002</v>
      </c>
      <c r="V45" s="49">
        <f>U43-U45</f>
        <v>0.53750000000000142</v>
      </c>
      <c r="W45" s="48" t="s">
        <v>88</v>
      </c>
      <c r="X45" s="48"/>
      <c r="Y45" s="48"/>
      <c r="Z45" s="48"/>
    </row>
    <row r="46" spans="1:26" x14ac:dyDescent="0.25">
      <c r="B46" s="35">
        <f>E37</f>
        <v>61.917500000000004</v>
      </c>
      <c r="C46" s="3">
        <f>B45-B46</f>
        <v>1.9549999999999912</v>
      </c>
      <c r="D46" t="s">
        <v>95</v>
      </c>
      <c r="E46" s="3"/>
      <c r="J46" s="44"/>
      <c r="K46" s="54">
        <f>N41</f>
        <v>3.6724999999999999</v>
      </c>
      <c r="L46" s="45">
        <f>K44-K46</f>
        <v>0.20750000000000002</v>
      </c>
      <c r="M46" s="44" t="s">
        <v>88</v>
      </c>
      <c r="N46" s="44"/>
      <c r="O46" s="44"/>
      <c r="P46" s="44"/>
      <c r="T46" s="48"/>
      <c r="U46" s="64">
        <f>X39</f>
        <v>22.32</v>
      </c>
      <c r="V46" s="49">
        <f>U43-U46</f>
        <v>0.64500000000000313</v>
      </c>
      <c r="W46" s="48" t="s">
        <v>88</v>
      </c>
      <c r="X46" s="48"/>
      <c r="Y46" s="48"/>
      <c r="Z46" s="48"/>
    </row>
    <row r="47" spans="1:26" x14ac:dyDescent="0.25">
      <c r="B47" s="35">
        <f>E40</f>
        <v>61.157499999999999</v>
      </c>
      <c r="C47" s="3">
        <f>B45-B47</f>
        <v>2.7149999999999963</v>
      </c>
      <c r="D47" t="s">
        <v>91</v>
      </c>
      <c r="J47" s="44"/>
      <c r="K47" s="54">
        <f>N38</f>
        <v>3.4049999999999998</v>
      </c>
      <c r="L47" s="45">
        <f>K44-K47</f>
        <v>0.47500000000000009</v>
      </c>
      <c r="M47" s="44" t="s">
        <v>90</v>
      </c>
      <c r="N47" s="44"/>
      <c r="O47" s="44"/>
      <c r="P47" s="44"/>
      <c r="T47" s="48"/>
      <c r="U47" s="64">
        <f>X38</f>
        <v>21.952500000000001</v>
      </c>
      <c r="V47" s="49">
        <f>U43-U47</f>
        <v>1.0125000000000028</v>
      </c>
      <c r="W47" s="48" t="s">
        <v>88</v>
      </c>
      <c r="X47" s="48"/>
      <c r="Y47" s="48"/>
      <c r="Z47" s="48"/>
    </row>
    <row r="48" spans="1:26" x14ac:dyDescent="0.25">
      <c r="B48" s="35">
        <f>E41</f>
        <v>60.355000000000004</v>
      </c>
      <c r="C48" s="3">
        <f>B47-B48</f>
        <v>0.80249999999999488</v>
      </c>
      <c r="D48" t="s">
        <v>91</v>
      </c>
      <c r="J48" s="44"/>
      <c r="K48" s="54">
        <f>N37</f>
        <v>3.2974999999999999</v>
      </c>
      <c r="L48" s="45">
        <f>K47-K48</f>
        <v>0.10749999999999993</v>
      </c>
      <c r="M48" s="44" t="s">
        <v>95</v>
      </c>
      <c r="N48" s="45"/>
      <c r="O48" s="44"/>
      <c r="P48" s="44"/>
      <c r="T48" s="48"/>
      <c r="U48" s="64">
        <f>X41</f>
        <v>21.647500000000001</v>
      </c>
      <c r="V48" s="49">
        <f>U43-U48</f>
        <v>1.3175000000000026</v>
      </c>
      <c r="W48" s="48" t="s">
        <v>90</v>
      </c>
      <c r="X48" s="48"/>
      <c r="Y48" s="48"/>
      <c r="Z48" s="48"/>
    </row>
    <row r="49" spans="2:16" x14ac:dyDescent="0.25">
      <c r="B49" s="35">
        <f>E39</f>
        <v>59.575000000000003</v>
      </c>
      <c r="C49" s="3">
        <f>B47-B49</f>
        <v>1.582499999999996</v>
      </c>
      <c r="D49" t="s">
        <v>91</v>
      </c>
      <c r="J49" s="44"/>
      <c r="K49" s="54">
        <f>N36</f>
        <v>2.7674999999999996</v>
      </c>
      <c r="L49" s="45">
        <f>K47-K49</f>
        <v>0.63750000000000018</v>
      </c>
      <c r="M49" s="44" t="s">
        <v>91</v>
      </c>
      <c r="N49" s="44"/>
      <c r="O49" s="44"/>
      <c r="P49" s="4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7C65A-A974-4F37-9C9A-A628B07B8277}">
  <dimension ref="A1:J40"/>
  <sheetViews>
    <sheetView workbookViewId="0">
      <selection activeCell="K9" sqref="K9"/>
    </sheetView>
  </sheetViews>
  <sheetFormatPr defaultRowHeight="15" x14ac:dyDescent="0.25"/>
  <cols>
    <col min="1" max="2" width="18.42578125" customWidth="1"/>
    <col min="3" max="3" width="18" customWidth="1"/>
    <col min="4" max="5" width="18.28515625" customWidth="1"/>
    <col min="6" max="7" width="18.140625" customWidth="1"/>
  </cols>
  <sheetData>
    <row r="1" spans="1:7" x14ac:dyDescent="0.25">
      <c r="A1" s="9" t="s">
        <v>0</v>
      </c>
      <c r="B1" s="9" t="s">
        <v>144</v>
      </c>
      <c r="C1" s="9" t="s">
        <v>145</v>
      </c>
      <c r="D1" s="9" t="s">
        <v>28</v>
      </c>
      <c r="E1" s="9" t="s">
        <v>19</v>
      </c>
    </row>
    <row r="2" spans="1:7" x14ac:dyDescent="0.25">
      <c r="A2" s="39">
        <v>5.0000000000000001E-3</v>
      </c>
      <c r="B2" s="5">
        <v>0.94</v>
      </c>
      <c r="C2" s="5">
        <v>0.93</v>
      </c>
      <c r="D2" s="35">
        <f t="shared" ref="D2:D7" si="0">AVERAGE(B2:C2)</f>
        <v>0.93500000000000005</v>
      </c>
      <c r="E2" s="35">
        <f t="shared" ref="E2:E7" si="1">_xlfn.STDEV.S(B2:C2)</f>
        <v>7.0710678118654034E-3</v>
      </c>
    </row>
    <row r="3" spans="1:7" x14ac:dyDescent="0.25">
      <c r="A3" s="39">
        <v>0.01</v>
      </c>
      <c r="B3" s="5">
        <v>1.24</v>
      </c>
      <c r="C3" s="5">
        <v>1.28</v>
      </c>
      <c r="D3" s="35">
        <f t="shared" si="0"/>
        <v>1.26</v>
      </c>
      <c r="E3" s="35">
        <f t="shared" si="1"/>
        <v>2.8284271247461926E-2</v>
      </c>
    </row>
    <row r="4" spans="1:7" x14ac:dyDescent="0.25">
      <c r="A4" s="39">
        <v>1.4999999999999999E-2</v>
      </c>
      <c r="B4" s="5">
        <v>1.36</v>
      </c>
      <c r="C4" s="5">
        <v>1.42</v>
      </c>
      <c r="D4" s="35">
        <f t="shared" si="0"/>
        <v>1.3900000000000001</v>
      </c>
      <c r="E4" s="35">
        <f t="shared" si="1"/>
        <v>4.2426406871192736E-2</v>
      </c>
    </row>
    <row r="5" spans="1:7" x14ac:dyDescent="0.25">
      <c r="A5" s="39">
        <v>0.02</v>
      </c>
      <c r="B5" s="5">
        <v>2.2200000000000002</v>
      </c>
      <c r="C5" s="5">
        <v>2.33</v>
      </c>
      <c r="D5" s="35">
        <f t="shared" si="0"/>
        <v>2.2750000000000004</v>
      </c>
      <c r="E5" s="35">
        <f t="shared" si="1"/>
        <v>7.7781745930520133E-2</v>
      </c>
    </row>
    <row r="6" spans="1:7" x14ac:dyDescent="0.25">
      <c r="A6" s="39">
        <v>2.5000000000000001E-2</v>
      </c>
      <c r="B6" s="5">
        <v>2.0099999999999998</v>
      </c>
      <c r="C6" s="5">
        <v>2.06</v>
      </c>
      <c r="D6" s="35">
        <f t="shared" si="0"/>
        <v>2.0350000000000001</v>
      </c>
      <c r="E6" s="35">
        <f t="shared" si="1"/>
        <v>3.5355339059327563E-2</v>
      </c>
    </row>
    <row r="7" spans="1:7" x14ac:dyDescent="0.25">
      <c r="A7" s="39">
        <v>0.03</v>
      </c>
      <c r="B7" s="5">
        <v>1.68</v>
      </c>
      <c r="C7" s="5">
        <v>1.56</v>
      </c>
      <c r="D7" s="35">
        <f t="shared" si="0"/>
        <v>1.62</v>
      </c>
      <c r="E7" s="35">
        <f t="shared" si="1"/>
        <v>8.4852813742385624E-2</v>
      </c>
    </row>
    <row r="10" spans="1:7" x14ac:dyDescent="0.25">
      <c r="A10" s="5"/>
      <c r="B10" s="37">
        <v>5.0000000000000001E-3</v>
      </c>
      <c r="C10" s="37">
        <v>0.01</v>
      </c>
      <c r="D10" s="37">
        <v>1.4999999999999999E-2</v>
      </c>
      <c r="E10" s="37">
        <v>0.02</v>
      </c>
      <c r="F10" s="37">
        <v>2.5000000000000001E-2</v>
      </c>
      <c r="G10" s="37">
        <v>0.03</v>
      </c>
    </row>
    <row r="11" spans="1:7" x14ac:dyDescent="0.25">
      <c r="A11" s="10" t="s">
        <v>144</v>
      </c>
      <c r="B11" s="5">
        <f>B2</f>
        <v>0.94</v>
      </c>
      <c r="C11" s="5">
        <f>B3</f>
        <v>1.24</v>
      </c>
      <c r="D11" s="5">
        <f>B4</f>
        <v>1.36</v>
      </c>
      <c r="E11" s="5">
        <f>B5</f>
        <v>2.2200000000000002</v>
      </c>
      <c r="F11" s="5">
        <f>B6</f>
        <v>2.0099999999999998</v>
      </c>
      <c r="G11" s="5">
        <f>B7</f>
        <v>1.68</v>
      </c>
    </row>
    <row r="12" spans="1:7" x14ac:dyDescent="0.25">
      <c r="A12" s="10" t="s">
        <v>145</v>
      </c>
      <c r="B12" s="5">
        <f>C2</f>
        <v>0.93</v>
      </c>
      <c r="C12" s="5">
        <f>C3</f>
        <v>1.28</v>
      </c>
      <c r="D12" s="5">
        <f>C4</f>
        <v>1.42</v>
      </c>
      <c r="E12" s="5">
        <f>C5</f>
        <v>2.33</v>
      </c>
      <c r="F12" s="5">
        <f>C6</f>
        <v>2.06</v>
      </c>
      <c r="G12" s="5">
        <f>C7</f>
        <v>1.56</v>
      </c>
    </row>
    <row r="14" spans="1:7" x14ac:dyDescent="0.25">
      <c r="A14" t="s">
        <v>1</v>
      </c>
    </row>
    <row r="16" spans="1:7" ht="15.75" thickBot="1" x14ac:dyDescent="0.3">
      <c r="A16" t="s">
        <v>2</v>
      </c>
    </row>
    <row r="17" spans="1:7" x14ac:dyDescent="0.25">
      <c r="A17" s="2" t="s">
        <v>3</v>
      </c>
      <c r="B17" s="2" t="s">
        <v>4</v>
      </c>
      <c r="C17" s="2" t="s">
        <v>5</v>
      </c>
      <c r="D17" s="2" t="s">
        <v>6</v>
      </c>
      <c r="E17" s="2" t="s">
        <v>7</v>
      </c>
    </row>
    <row r="18" spans="1:7" x14ac:dyDescent="0.25">
      <c r="A18">
        <v>5.0000000000000001E-3</v>
      </c>
      <c r="B18">
        <v>2</v>
      </c>
      <c r="C18">
        <v>1.87</v>
      </c>
      <c r="D18">
        <v>0.93500000000000005</v>
      </c>
      <c r="E18">
        <v>4.9999999999998979E-5</v>
      </c>
    </row>
    <row r="19" spans="1:7" x14ac:dyDescent="0.25">
      <c r="A19">
        <v>0.01</v>
      </c>
      <c r="B19">
        <v>2</v>
      </c>
      <c r="C19">
        <v>2.52</v>
      </c>
      <c r="D19">
        <v>1.26</v>
      </c>
      <c r="E19">
        <v>8.0000000000000145E-4</v>
      </c>
    </row>
    <row r="20" spans="1:7" x14ac:dyDescent="0.25">
      <c r="A20">
        <v>1.4999999999999999E-2</v>
      </c>
      <c r="B20">
        <v>2</v>
      </c>
      <c r="C20">
        <v>2.7800000000000002</v>
      </c>
      <c r="D20">
        <v>1.3900000000000001</v>
      </c>
      <c r="E20">
        <v>1.79999999999999E-3</v>
      </c>
    </row>
    <row r="21" spans="1:7" x14ac:dyDescent="0.25">
      <c r="A21">
        <v>0.02</v>
      </c>
      <c r="B21">
        <v>2</v>
      </c>
      <c r="C21">
        <v>4.5500000000000007</v>
      </c>
      <c r="D21">
        <v>2.2750000000000004</v>
      </c>
      <c r="E21">
        <v>6.0499999999999859E-3</v>
      </c>
    </row>
    <row r="22" spans="1:7" x14ac:dyDescent="0.25">
      <c r="A22">
        <v>2.5000000000000001E-2</v>
      </c>
      <c r="B22">
        <v>2</v>
      </c>
      <c r="C22">
        <v>4.07</v>
      </c>
      <c r="D22">
        <v>2.0350000000000001</v>
      </c>
      <c r="E22">
        <v>1.2500000000000133E-3</v>
      </c>
    </row>
    <row r="23" spans="1:7" ht="15.75" thickBot="1" x14ac:dyDescent="0.3">
      <c r="A23" s="1">
        <v>0.03</v>
      </c>
      <c r="B23" s="1">
        <v>2</v>
      </c>
      <c r="C23" s="1">
        <v>3.24</v>
      </c>
      <c r="D23" s="1">
        <v>1.62</v>
      </c>
      <c r="E23" s="1">
        <v>7.1999999999999859E-3</v>
      </c>
    </row>
    <row r="26" spans="1:7" ht="15.75" thickBot="1" x14ac:dyDescent="0.3">
      <c r="A26" t="s">
        <v>8</v>
      </c>
    </row>
    <row r="27" spans="1:7" x14ac:dyDescent="0.25">
      <c r="A27" s="2" t="s">
        <v>9</v>
      </c>
      <c r="B27" s="2" t="s">
        <v>10</v>
      </c>
      <c r="C27" s="2" t="s">
        <v>11</v>
      </c>
      <c r="D27" s="2" t="s">
        <v>12</v>
      </c>
      <c r="E27" s="2" t="s">
        <v>13</v>
      </c>
      <c r="F27" s="2" t="s">
        <v>14</v>
      </c>
      <c r="G27" s="2" t="s">
        <v>15</v>
      </c>
    </row>
    <row r="28" spans="1:7" x14ac:dyDescent="0.25">
      <c r="A28" t="s">
        <v>16</v>
      </c>
      <c r="B28">
        <v>2.4919416666666669</v>
      </c>
      <c r="C28">
        <v>5</v>
      </c>
      <c r="D28">
        <v>0.49838833333333338</v>
      </c>
      <c r="E28">
        <v>174.36326530612271</v>
      </c>
      <c r="F28">
        <v>2.0795256500735337E-6</v>
      </c>
      <c r="G28">
        <v>4.3873741874061292</v>
      </c>
    </row>
    <row r="29" spans="1:7" x14ac:dyDescent="0.25">
      <c r="A29" t="s">
        <v>17</v>
      </c>
      <c r="B29">
        <v>1.7149999999999978E-2</v>
      </c>
      <c r="C29">
        <v>6</v>
      </c>
      <c r="D29">
        <v>2.8583333333333295E-3</v>
      </c>
    </row>
    <row r="31" spans="1:7" ht="15.75" thickBot="1" x14ac:dyDescent="0.3">
      <c r="A31" s="1" t="s">
        <v>18</v>
      </c>
      <c r="B31" s="1">
        <v>2.5090916666666669</v>
      </c>
      <c r="C31" s="1">
        <v>11</v>
      </c>
      <c r="D31" s="1"/>
      <c r="E31" s="1"/>
      <c r="F31" s="1"/>
      <c r="G31" s="1"/>
    </row>
    <row r="34" spans="1:10" x14ac:dyDescent="0.25">
      <c r="A34" t="s">
        <v>40</v>
      </c>
      <c r="B34">
        <v>5.63</v>
      </c>
      <c r="D34" s="9" t="s">
        <v>0</v>
      </c>
      <c r="E34" s="9" t="s">
        <v>28</v>
      </c>
      <c r="F34" s="10" t="s">
        <v>87</v>
      </c>
    </row>
    <row r="35" spans="1:10" x14ac:dyDescent="0.25">
      <c r="A35" t="s">
        <v>42</v>
      </c>
      <c r="B35">
        <f>D29</f>
        <v>2.8583333333333295E-3</v>
      </c>
      <c r="D35" s="39">
        <v>5.0000000000000001E-3</v>
      </c>
      <c r="E35" s="35">
        <f t="shared" ref="E35:E40" si="2">D2</f>
        <v>0.93500000000000005</v>
      </c>
      <c r="F35" s="5" t="s">
        <v>97</v>
      </c>
      <c r="H35" s="3">
        <f>E38</f>
        <v>2.2750000000000004</v>
      </c>
      <c r="J35" t="s">
        <v>88</v>
      </c>
    </row>
    <row r="36" spans="1:10" x14ac:dyDescent="0.25">
      <c r="A36" t="s">
        <v>41</v>
      </c>
      <c r="B36">
        <v>4</v>
      </c>
      <c r="D36" s="39">
        <v>0.01</v>
      </c>
      <c r="E36" s="35">
        <f t="shared" si="2"/>
        <v>1.26</v>
      </c>
      <c r="F36" s="5" t="s">
        <v>98</v>
      </c>
      <c r="H36" s="3">
        <f>E39</f>
        <v>2.0350000000000001</v>
      </c>
      <c r="I36" s="3">
        <f>H35-H36</f>
        <v>0.24000000000000021</v>
      </c>
      <c r="J36" t="s">
        <v>90</v>
      </c>
    </row>
    <row r="37" spans="1:10" x14ac:dyDescent="0.25">
      <c r="A37" s="4" t="s">
        <v>85</v>
      </c>
      <c r="B37" s="4">
        <f>B34*SQRT(B35/B36)</f>
        <v>0.15049942344850795</v>
      </c>
      <c r="D37" s="39">
        <v>1.4999999999999999E-2</v>
      </c>
      <c r="E37" s="35">
        <f t="shared" si="2"/>
        <v>1.3900000000000001</v>
      </c>
      <c r="F37" s="5" t="s">
        <v>96</v>
      </c>
      <c r="H37" s="3">
        <f>E40</f>
        <v>1.62</v>
      </c>
      <c r="I37" s="3">
        <f>H36-H37</f>
        <v>0.41500000000000004</v>
      </c>
      <c r="J37" t="s">
        <v>91</v>
      </c>
    </row>
    <row r="38" spans="1:10" x14ac:dyDescent="0.25">
      <c r="D38" s="39">
        <v>0.02</v>
      </c>
      <c r="E38" s="35">
        <f t="shared" si="2"/>
        <v>2.2750000000000004</v>
      </c>
      <c r="F38" s="5" t="s">
        <v>88</v>
      </c>
      <c r="H38" s="3">
        <f>E37</f>
        <v>1.3900000000000001</v>
      </c>
      <c r="I38" s="3">
        <f>H37-H38</f>
        <v>0.22999999999999998</v>
      </c>
      <c r="J38" t="s">
        <v>96</v>
      </c>
    </row>
    <row r="39" spans="1:10" x14ac:dyDescent="0.25">
      <c r="D39" s="39">
        <v>2.5000000000000001E-2</v>
      </c>
      <c r="E39" s="35">
        <f t="shared" si="2"/>
        <v>2.0350000000000001</v>
      </c>
      <c r="F39" s="5" t="s">
        <v>90</v>
      </c>
      <c r="H39" s="3">
        <f>E36</f>
        <v>1.26</v>
      </c>
      <c r="I39" s="3">
        <f>H38-H39</f>
        <v>0.13000000000000012</v>
      </c>
      <c r="J39" t="s">
        <v>98</v>
      </c>
    </row>
    <row r="40" spans="1:10" x14ac:dyDescent="0.25">
      <c r="D40" s="39">
        <v>0.03</v>
      </c>
      <c r="E40" s="35">
        <f t="shared" si="2"/>
        <v>1.62</v>
      </c>
      <c r="F40" s="5" t="s">
        <v>91</v>
      </c>
      <c r="H40" s="3">
        <f>E35</f>
        <v>0.93500000000000005</v>
      </c>
      <c r="I40" s="3">
        <f>H38-H40</f>
        <v>0.45500000000000007</v>
      </c>
      <c r="J40" t="s">
        <v>97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C82ED-125C-4FEB-9D96-17F9C05C7C3A}">
  <dimension ref="A1:AF156"/>
  <sheetViews>
    <sheetView workbookViewId="0">
      <selection activeCell="Q83" sqref="Q83"/>
    </sheetView>
  </sheetViews>
  <sheetFormatPr defaultRowHeight="15" x14ac:dyDescent="0.25"/>
  <cols>
    <col min="19" max="19" width="15.7109375" customWidth="1"/>
    <col min="20" max="20" width="14.42578125" customWidth="1"/>
    <col min="21" max="21" width="18" customWidth="1"/>
  </cols>
  <sheetData>
    <row r="1" spans="1:32" x14ac:dyDescent="0.25">
      <c r="A1" s="4" t="s">
        <v>27</v>
      </c>
      <c r="J1" s="8" t="s">
        <v>29</v>
      </c>
    </row>
    <row r="2" spans="1:32" x14ac:dyDescent="0.25">
      <c r="B2" s="7">
        <v>5.0000000000000001E-3</v>
      </c>
      <c r="C2" s="7">
        <v>0.01</v>
      </c>
      <c r="D2" s="7">
        <v>1.4999999999999999E-2</v>
      </c>
      <c r="E2" s="7">
        <v>0.02</v>
      </c>
      <c r="F2" s="7">
        <v>2.5000000000000001E-2</v>
      </c>
      <c r="G2" s="7">
        <v>0.03</v>
      </c>
      <c r="K2" s="7">
        <v>5.0000000000000001E-3</v>
      </c>
      <c r="L2" s="7">
        <v>0.01</v>
      </c>
      <c r="M2" s="7">
        <v>1.4999999999999999E-2</v>
      </c>
      <c r="N2" s="7">
        <v>0.02</v>
      </c>
      <c r="O2" s="7">
        <v>2.5000000000000001E-2</v>
      </c>
      <c r="P2" s="7">
        <v>0.03</v>
      </c>
      <c r="S2" s="9" t="s">
        <v>30</v>
      </c>
      <c r="T2" s="9" t="s">
        <v>31</v>
      </c>
      <c r="U2" s="9" t="s">
        <v>32</v>
      </c>
    </row>
    <row r="3" spans="1:32" x14ac:dyDescent="0.25">
      <c r="A3" s="83" t="s">
        <v>25</v>
      </c>
      <c r="B3" s="83" t="s">
        <v>26</v>
      </c>
      <c r="C3" s="83"/>
      <c r="D3" s="83"/>
      <c r="E3" s="83"/>
      <c r="F3" s="83"/>
      <c r="G3" s="83"/>
      <c r="H3" s="83" t="s">
        <v>18</v>
      </c>
      <c r="J3" s="83" t="s">
        <v>25</v>
      </c>
      <c r="K3" s="83" t="s">
        <v>26</v>
      </c>
      <c r="L3" s="83"/>
      <c r="M3" s="83"/>
      <c r="N3" s="83"/>
      <c r="O3" s="83"/>
      <c r="P3" s="83"/>
      <c r="S3" s="20">
        <v>5.0000000000000001E-3</v>
      </c>
      <c r="T3" s="11">
        <v>3.37</v>
      </c>
      <c r="U3" s="11">
        <v>89.5</v>
      </c>
    </row>
    <row r="4" spans="1:32" x14ac:dyDescent="0.25">
      <c r="A4" s="83"/>
      <c r="B4" s="6">
        <v>152</v>
      </c>
      <c r="C4" s="6">
        <v>242</v>
      </c>
      <c r="D4" s="6">
        <v>362</v>
      </c>
      <c r="E4" s="6">
        <v>161</v>
      </c>
      <c r="F4" s="6">
        <v>271</v>
      </c>
      <c r="G4" s="6">
        <v>351</v>
      </c>
      <c r="H4" s="83"/>
      <c r="J4" s="83"/>
      <c r="K4" s="6">
        <v>152</v>
      </c>
      <c r="L4" s="6">
        <v>242</v>
      </c>
      <c r="M4" s="6">
        <v>362</v>
      </c>
      <c r="N4" s="6">
        <v>161</v>
      </c>
      <c r="O4" s="6">
        <v>271</v>
      </c>
      <c r="P4" s="6">
        <v>351</v>
      </c>
      <c r="S4" s="20">
        <v>0.01</v>
      </c>
      <c r="T4" s="11">
        <v>3.73</v>
      </c>
      <c r="U4" s="11">
        <v>104.5</v>
      </c>
    </row>
    <row r="5" spans="1:32" x14ac:dyDescent="0.25">
      <c r="A5" s="10">
        <v>1</v>
      </c>
      <c r="B5" s="5">
        <v>4</v>
      </c>
      <c r="C5" s="5">
        <v>5</v>
      </c>
      <c r="D5" s="5">
        <v>5</v>
      </c>
      <c r="E5" s="5">
        <v>4</v>
      </c>
      <c r="F5" s="5">
        <v>3</v>
      </c>
      <c r="G5" s="5">
        <v>4</v>
      </c>
      <c r="H5" s="10">
        <f>SUM(B5:G5)</f>
        <v>25</v>
      </c>
      <c r="J5" s="9">
        <v>1</v>
      </c>
      <c r="K5" s="5">
        <v>3</v>
      </c>
      <c r="L5" s="5">
        <v>5.5</v>
      </c>
      <c r="M5" s="5">
        <v>5.5</v>
      </c>
      <c r="N5" s="5">
        <v>3</v>
      </c>
      <c r="O5" s="5">
        <v>1</v>
      </c>
      <c r="P5" s="5">
        <v>3</v>
      </c>
      <c r="Q5">
        <f>SUM(K5:P5)</f>
        <v>21</v>
      </c>
      <c r="S5" s="20">
        <v>1.4999999999999999E-2</v>
      </c>
      <c r="T5" s="11">
        <v>3.8</v>
      </c>
      <c r="U5" s="11">
        <v>105</v>
      </c>
    </row>
    <row r="6" spans="1:32" x14ac:dyDescent="0.25">
      <c r="A6" s="10">
        <f>A5+1</f>
        <v>2</v>
      </c>
      <c r="B6" s="5">
        <v>2</v>
      </c>
      <c r="C6" s="5">
        <v>4</v>
      </c>
      <c r="D6" s="5">
        <v>5</v>
      </c>
      <c r="E6" s="5">
        <v>5</v>
      </c>
      <c r="F6" s="5">
        <v>2</v>
      </c>
      <c r="G6" s="5">
        <v>5</v>
      </c>
      <c r="H6" s="10">
        <f t="shared" ref="H6:H35" si="0">SUM(B6:G6)</f>
        <v>23</v>
      </c>
      <c r="J6" s="9">
        <f>J5+1</f>
        <v>2</v>
      </c>
      <c r="K6" s="5">
        <v>1.5</v>
      </c>
      <c r="L6" s="5">
        <v>3</v>
      </c>
      <c r="M6" s="5">
        <v>5</v>
      </c>
      <c r="N6" s="5">
        <v>5</v>
      </c>
      <c r="O6" s="5">
        <v>1.5</v>
      </c>
      <c r="P6" s="5">
        <v>5</v>
      </c>
      <c r="Q6">
        <f t="shared" ref="Q6:Q34" si="1">SUM(K6:P6)</f>
        <v>21</v>
      </c>
      <c r="S6" s="20">
        <v>0.02</v>
      </c>
      <c r="T6" s="11">
        <v>3.9</v>
      </c>
      <c r="U6" s="11">
        <v>114</v>
      </c>
    </row>
    <row r="7" spans="1:32" x14ac:dyDescent="0.25">
      <c r="A7" s="10">
        <f t="shared" ref="A7:A34" si="2">A6+1</f>
        <v>3</v>
      </c>
      <c r="B7" s="5">
        <v>5</v>
      </c>
      <c r="C7" s="5">
        <v>5</v>
      </c>
      <c r="D7" s="5">
        <v>5</v>
      </c>
      <c r="E7" s="5">
        <v>5</v>
      </c>
      <c r="F7" s="5">
        <v>5</v>
      </c>
      <c r="G7" s="5">
        <v>5</v>
      </c>
      <c r="H7" s="10">
        <f t="shared" si="0"/>
        <v>30</v>
      </c>
      <c r="J7" s="9">
        <f t="shared" ref="J7:J34" si="3">J6+1</f>
        <v>3</v>
      </c>
      <c r="K7" s="5">
        <v>3.5</v>
      </c>
      <c r="L7" s="5">
        <v>3.5</v>
      </c>
      <c r="M7" s="5">
        <v>3.5</v>
      </c>
      <c r="N7" s="5">
        <v>3.5</v>
      </c>
      <c r="O7" s="5">
        <v>3.5</v>
      </c>
      <c r="P7" s="5">
        <v>3.5</v>
      </c>
      <c r="Q7">
        <f t="shared" si="1"/>
        <v>21</v>
      </c>
      <c r="S7" s="20">
        <v>2.5000000000000001E-2</v>
      </c>
      <c r="T7" s="11">
        <v>3.7</v>
      </c>
      <c r="U7" s="11">
        <v>102.5</v>
      </c>
    </row>
    <row r="8" spans="1:32" x14ac:dyDescent="0.25">
      <c r="A8" s="10">
        <f t="shared" si="2"/>
        <v>4</v>
      </c>
      <c r="B8" s="5">
        <v>4</v>
      </c>
      <c r="C8" s="5">
        <v>4</v>
      </c>
      <c r="D8" s="5">
        <v>5</v>
      </c>
      <c r="E8" s="5">
        <v>5</v>
      </c>
      <c r="F8" s="5">
        <v>4</v>
      </c>
      <c r="G8" s="5">
        <v>4</v>
      </c>
      <c r="H8" s="10">
        <f t="shared" si="0"/>
        <v>26</v>
      </c>
      <c r="J8" s="9">
        <f t="shared" si="3"/>
        <v>4</v>
      </c>
      <c r="K8" s="5">
        <v>2.5</v>
      </c>
      <c r="L8" s="5">
        <v>2.5</v>
      </c>
      <c r="M8" s="5">
        <v>5.5</v>
      </c>
      <c r="N8" s="5">
        <v>5.5</v>
      </c>
      <c r="O8" s="5">
        <v>2.5</v>
      </c>
      <c r="P8" s="5">
        <v>2.5</v>
      </c>
      <c r="Q8">
        <f t="shared" si="1"/>
        <v>21</v>
      </c>
      <c r="S8" s="20">
        <v>0.03</v>
      </c>
      <c r="T8" s="11">
        <v>3.97</v>
      </c>
      <c r="U8" s="11">
        <v>114.5</v>
      </c>
    </row>
    <row r="9" spans="1:32" x14ac:dyDescent="0.25">
      <c r="A9" s="10">
        <f t="shared" si="2"/>
        <v>5</v>
      </c>
      <c r="B9" s="5">
        <v>5</v>
      </c>
      <c r="C9" s="5">
        <v>4</v>
      </c>
      <c r="D9" s="5">
        <v>4</v>
      </c>
      <c r="E9" s="5">
        <v>4</v>
      </c>
      <c r="F9" s="5">
        <v>4</v>
      </c>
      <c r="G9" s="5">
        <v>4</v>
      </c>
      <c r="H9" s="10">
        <f t="shared" si="0"/>
        <v>25</v>
      </c>
      <c r="J9" s="9">
        <f t="shared" si="3"/>
        <v>5</v>
      </c>
      <c r="K9" s="5">
        <v>6</v>
      </c>
      <c r="L9" s="5">
        <v>3</v>
      </c>
      <c r="M9" s="5">
        <v>3</v>
      </c>
      <c r="N9" s="5">
        <v>3</v>
      </c>
      <c r="O9" s="5">
        <v>3</v>
      </c>
      <c r="P9" s="5">
        <v>3</v>
      </c>
      <c r="Q9">
        <f t="shared" si="1"/>
        <v>21</v>
      </c>
      <c r="S9" s="21" t="s">
        <v>33</v>
      </c>
      <c r="T9" s="84">
        <f>1.645*SQRT(30*6*(6+1)/5)</f>
        <v>26.113565440207509</v>
      </c>
      <c r="U9" s="85"/>
    </row>
    <row r="10" spans="1:32" x14ac:dyDescent="0.25">
      <c r="A10" s="10">
        <f t="shared" si="2"/>
        <v>6</v>
      </c>
      <c r="B10" s="5">
        <v>2</v>
      </c>
      <c r="C10" s="5">
        <v>4</v>
      </c>
      <c r="D10" s="5">
        <v>4</v>
      </c>
      <c r="E10" s="5">
        <v>4</v>
      </c>
      <c r="F10" s="5">
        <v>4</v>
      </c>
      <c r="G10" s="5">
        <v>4</v>
      </c>
      <c r="H10" s="10">
        <f t="shared" si="0"/>
        <v>22</v>
      </c>
      <c r="J10" s="9">
        <f t="shared" si="3"/>
        <v>6</v>
      </c>
      <c r="K10" s="5">
        <v>1</v>
      </c>
      <c r="L10" s="5">
        <v>4</v>
      </c>
      <c r="M10" s="5">
        <v>4</v>
      </c>
      <c r="N10" s="5">
        <v>4</v>
      </c>
      <c r="O10" s="5">
        <v>4</v>
      </c>
      <c r="P10" s="5">
        <v>4</v>
      </c>
      <c r="Q10">
        <f t="shared" si="1"/>
        <v>21</v>
      </c>
    </row>
    <row r="11" spans="1:32" x14ac:dyDescent="0.25">
      <c r="A11" s="10">
        <f t="shared" si="2"/>
        <v>7</v>
      </c>
      <c r="B11" s="5">
        <v>5</v>
      </c>
      <c r="C11" s="5">
        <v>4</v>
      </c>
      <c r="D11" s="5">
        <v>4</v>
      </c>
      <c r="E11" s="5">
        <v>4</v>
      </c>
      <c r="F11" s="5">
        <v>4</v>
      </c>
      <c r="G11" s="5">
        <v>4</v>
      </c>
      <c r="H11" s="10">
        <f t="shared" si="0"/>
        <v>25</v>
      </c>
      <c r="J11" s="9">
        <f t="shared" si="3"/>
        <v>7</v>
      </c>
      <c r="K11" s="5">
        <v>6</v>
      </c>
      <c r="L11" s="5">
        <v>3</v>
      </c>
      <c r="M11" s="5">
        <v>3</v>
      </c>
      <c r="N11" s="5">
        <v>3</v>
      </c>
      <c r="O11" s="5">
        <v>3</v>
      </c>
      <c r="P11" s="5">
        <v>3</v>
      </c>
      <c r="Q11">
        <f t="shared" si="1"/>
        <v>21</v>
      </c>
      <c r="S11" s="4" t="s">
        <v>34</v>
      </c>
      <c r="T11" s="4">
        <f>(12/((30*6)*(6+1))*SUMSQ(K35:P35)-3*(30)*(6+1))</f>
        <v>3.9809523809524308</v>
      </c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 x14ac:dyDescent="0.25">
      <c r="A12" s="10">
        <f t="shared" si="2"/>
        <v>8</v>
      </c>
      <c r="B12" s="5">
        <v>5</v>
      </c>
      <c r="C12" s="5">
        <v>3</v>
      </c>
      <c r="D12" s="5">
        <v>4</v>
      </c>
      <c r="E12" s="5">
        <v>2</v>
      </c>
      <c r="F12" s="5">
        <v>2</v>
      </c>
      <c r="G12" s="5">
        <v>1</v>
      </c>
      <c r="H12" s="10">
        <f t="shared" si="0"/>
        <v>17</v>
      </c>
      <c r="J12" s="9">
        <f t="shared" si="3"/>
        <v>8</v>
      </c>
      <c r="K12" s="5">
        <v>6</v>
      </c>
      <c r="L12" s="5">
        <v>4</v>
      </c>
      <c r="M12" s="5">
        <v>5</v>
      </c>
      <c r="N12" s="5">
        <v>2.5</v>
      </c>
      <c r="O12" s="5">
        <v>2.5</v>
      </c>
      <c r="P12" s="5">
        <v>1</v>
      </c>
      <c r="Q12">
        <f t="shared" si="1"/>
        <v>21</v>
      </c>
      <c r="S12" s="4" t="s">
        <v>35</v>
      </c>
      <c r="T12" s="4">
        <f>_xlfn.CHISQ.INV.RT(0.05,5)</f>
        <v>11.070497693516353</v>
      </c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</row>
    <row r="13" spans="1:32" x14ac:dyDescent="0.25">
      <c r="A13" s="10">
        <f t="shared" si="2"/>
        <v>9</v>
      </c>
      <c r="B13" s="5">
        <v>2</v>
      </c>
      <c r="C13" s="5">
        <v>4</v>
      </c>
      <c r="D13" s="5">
        <v>4</v>
      </c>
      <c r="E13" s="5">
        <v>5</v>
      </c>
      <c r="F13" s="5">
        <v>4</v>
      </c>
      <c r="G13" s="5">
        <v>4</v>
      </c>
      <c r="H13" s="10">
        <f t="shared" si="0"/>
        <v>23</v>
      </c>
      <c r="J13" s="9">
        <f t="shared" si="3"/>
        <v>9</v>
      </c>
      <c r="K13" s="5">
        <v>1</v>
      </c>
      <c r="L13" s="5">
        <v>3.5</v>
      </c>
      <c r="M13" s="5">
        <v>3.5</v>
      </c>
      <c r="N13" s="5">
        <v>6</v>
      </c>
      <c r="O13" s="5">
        <v>3.5</v>
      </c>
      <c r="P13" s="5">
        <v>3.5</v>
      </c>
      <c r="Q13">
        <f t="shared" si="1"/>
        <v>21</v>
      </c>
      <c r="S13" s="4" t="s">
        <v>36</v>
      </c>
      <c r="T13" s="4" t="s">
        <v>158</v>
      </c>
      <c r="U13" s="95" t="s">
        <v>148</v>
      </c>
      <c r="V13" s="95"/>
      <c r="W13" s="95"/>
      <c r="X13" s="95"/>
      <c r="Y13" s="4"/>
      <c r="Z13" s="4"/>
      <c r="AA13" s="4"/>
      <c r="AB13" s="4"/>
      <c r="AC13" s="4"/>
      <c r="AD13" s="4"/>
      <c r="AE13" s="4"/>
      <c r="AF13" s="4"/>
    </row>
    <row r="14" spans="1:32" x14ac:dyDescent="0.25">
      <c r="A14" s="10">
        <f t="shared" si="2"/>
        <v>10</v>
      </c>
      <c r="B14" s="5">
        <v>4</v>
      </c>
      <c r="C14" s="5">
        <v>4</v>
      </c>
      <c r="D14" s="5">
        <v>3</v>
      </c>
      <c r="E14" s="5">
        <v>2</v>
      </c>
      <c r="F14" s="5">
        <v>4</v>
      </c>
      <c r="G14" s="5">
        <v>5</v>
      </c>
      <c r="H14" s="10">
        <f t="shared" si="0"/>
        <v>22</v>
      </c>
      <c r="J14" s="9">
        <f t="shared" si="3"/>
        <v>10</v>
      </c>
      <c r="K14" s="5">
        <v>4</v>
      </c>
      <c r="L14" s="5">
        <v>4</v>
      </c>
      <c r="M14" s="5">
        <v>2</v>
      </c>
      <c r="N14" s="5">
        <v>1</v>
      </c>
      <c r="O14" s="5">
        <v>4</v>
      </c>
      <c r="P14" s="5">
        <v>6</v>
      </c>
      <c r="Q14">
        <f t="shared" si="1"/>
        <v>21</v>
      </c>
      <c r="U14" s="95"/>
      <c r="V14" s="95"/>
      <c r="W14" s="95"/>
      <c r="X14" s="95"/>
    </row>
    <row r="15" spans="1:32" x14ac:dyDescent="0.25">
      <c r="A15" s="10">
        <f>A14+1</f>
        <v>11</v>
      </c>
      <c r="B15" s="5">
        <v>5</v>
      </c>
      <c r="C15" s="5">
        <v>5</v>
      </c>
      <c r="D15" s="5">
        <v>4</v>
      </c>
      <c r="E15" s="5">
        <v>5</v>
      </c>
      <c r="F15" s="5">
        <v>5</v>
      </c>
      <c r="G15" s="5">
        <v>5</v>
      </c>
      <c r="H15" s="10">
        <f t="shared" si="0"/>
        <v>29</v>
      </c>
      <c r="J15" s="9">
        <f t="shared" si="3"/>
        <v>11</v>
      </c>
      <c r="K15" s="5">
        <v>4</v>
      </c>
      <c r="L15" s="5">
        <v>4</v>
      </c>
      <c r="M15" s="5">
        <v>1</v>
      </c>
      <c r="N15" s="5">
        <v>4</v>
      </c>
      <c r="O15" s="5">
        <v>4</v>
      </c>
      <c r="P15" s="5">
        <v>4</v>
      </c>
      <c r="Q15">
        <f t="shared" si="1"/>
        <v>21</v>
      </c>
      <c r="U15" s="95"/>
      <c r="V15" s="95"/>
      <c r="W15" s="95"/>
      <c r="X15" s="95"/>
    </row>
    <row r="16" spans="1:32" x14ac:dyDescent="0.25">
      <c r="A16" s="10">
        <f t="shared" si="2"/>
        <v>12</v>
      </c>
      <c r="B16" s="5">
        <v>5</v>
      </c>
      <c r="C16" s="5">
        <v>4</v>
      </c>
      <c r="D16" s="5">
        <v>4</v>
      </c>
      <c r="E16" s="5">
        <v>5</v>
      </c>
      <c r="F16" s="5">
        <v>4</v>
      </c>
      <c r="G16" s="5">
        <v>4</v>
      </c>
      <c r="H16" s="10">
        <f t="shared" si="0"/>
        <v>26</v>
      </c>
      <c r="J16" s="9">
        <f t="shared" si="3"/>
        <v>12</v>
      </c>
      <c r="K16" s="5">
        <v>5.5</v>
      </c>
      <c r="L16" s="5">
        <v>2.5</v>
      </c>
      <c r="M16" s="5">
        <v>2.5</v>
      </c>
      <c r="N16" s="5">
        <v>5.5</v>
      </c>
      <c r="O16" s="5">
        <v>2.5</v>
      </c>
      <c r="P16" s="5">
        <v>2.5</v>
      </c>
      <c r="Q16">
        <f t="shared" si="1"/>
        <v>21</v>
      </c>
    </row>
    <row r="17" spans="1:17" x14ac:dyDescent="0.25">
      <c r="A17" s="10">
        <f t="shared" si="2"/>
        <v>13</v>
      </c>
      <c r="B17" s="5">
        <v>4</v>
      </c>
      <c r="C17" s="5">
        <v>5</v>
      </c>
      <c r="D17" s="5">
        <v>4</v>
      </c>
      <c r="E17" s="5">
        <v>5</v>
      </c>
      <c r="F17" s="5">
        <v>5</v>
      </c>
      <c r="G17" s="5">
        <v>5</v>
      </c>
      <c r="H17" s="10">
        <f t="shared" si="0"/>
        <v>28</v>
      </c>
      <c r="J17" s="9">
        <f t="shared" si="3"/>
        <v>13</v>
      </c>
      <c r="K17" s="5">
        <v>1.5</v>
      </c>
      <c r="L17" s="5">
        <v>4.5</v>
      </c>
      <c r="M17" s="5">
        <v>1.5</v>
      </c>
      <c r="N17" s="5">
        <v>4.5</v>
      </c>
      <c r="O17" s="5">
        <v>4.5</v>
      </c>
      <c r="P17" s="5">
        <v>4.5</v>
      </c>
      <c r="Q17">
        <f t="shared" si="1"/>
        <v>21</v>
      </c>
    </row>
    <row r="18" spans="1:17" x14ac:dyDescent="0.25">
      <c r="A18" s="10">
        <f t="shared" si="2"/>
        <v>14</v>
      </c>
      <c r="B18" s="5">
        <v>4</v>
      </c>
      <c r="C18" s="5">
        <v>5</v>
      </c>
      <c r="D18" s="5">
        <v>3</v>
      </c>
      <c r="E18" s="5">
        <v>4</v>
      </c>
      <c r="F18" s="5">
        <v>4</v>
      </c>
      <c r="G18" s="5">
        <v>5</v>
      </c>
      <c r="H18" s="10">
        <f t="shared" si="0"/>
        <v>25</v>
      </c>
      <c r="J18" s="9">
        <f t="shared" si="3"/>
        <v>14</v>
      </c>
      <c r="K18" s="5">
        <v>3</v>
      </c>
      <c r="L18" s="5">
        <v>5.5</v>
      </c>
      <c r="M18" s="5">
        <v>1</v>
      </c>
      <c r="N18" s="5">
        <v>3</v>
      </c>
      <c r="O18" s="5">
        <v>3</v>
      </c>
      <c r="P18" s="5">
        <v>5.5</v>
      </c>
      <c r="Q18">
        <f t="shared" si="1"/>
        <v>21</v>
      </c>
    </row>
    <row r="19" spans="1:17" x14ac:dyDescent="0.25">
      <c r="A19" s="10">
        <f t="shared" si="2"/>
        <v>15</v>
      </c>
      <c r="B19" s="5">
        <v>4</v>
      </c>
      <c r="C19" s="5">
        <v>4</v>
      </c>
      <c r="D19" s="5">
        <v>5</v>
      </c>
      <c r="E19" s="5">
        <v>4</v>
      </c>
      <c r="F19" s="5">
        <v>4</v>
      </c>
      <c r="G19" s="5">
        <v>4</v>
      </c>
      <c r="H19" s="10">
        <f t="shared" si="0"/>
        <v>25</v>
      </c>
      <c r="J19" s="9">
        <f t="shared" si="3"/>
        <v>15</v>
      </c>
      <c r="K19" s="5">
        <v>3</v>
      </c>
      <c r="L19" s="5">
        <v>3</v>
      </c>
      <c r="M19" s="5">
        <v>6</v>
      </c>
      <c r="N19" s="5">
        <v>3</v>
      </c>
      <c r="O19" s="5">
        <v>3</v>
      </c>
      <c r="P19" s="5">
        <v>3</v>
      </c>
      <c r="Q19">
        <f t="shared" si="1"/>
        <v>21</v>
      </c>
    </row>
    <row r="20" spans="1:17" x14ac:dyDescent="0.25">
      <c r="A20" s="10">
        <f t="shared" si="2"/>
        <v>16</v>
      </c>
      <c r="B20" s="5">
        <v>5</v>
      </c>
      <c r="C20" s="5">
        <v>5</v>
      </c>
      <c r="D20" s="5">
        <v>4</v>
      </c>
      <c r="E20" s="5">
        <v>2</v>
      </c>
      <c r="F20" s="5">
        <v>2</v>
      </c>
      <c r="G20" s="5">
        <v>4</v>
      </c>
      <c r="H20" s="10">
        <f t="shared" si="0"/>
        <v>22</v>
      </c>
      <c r="J20" s="9">
        <f t="shared" si="3"/>
        <v>16</v>
      </c>
      <c r="K20" s="5">
        <v>5.5</v>
      </c>
      <c r="L20" s="5">
        <v>5.5</v>
      </c>
      <c r="M20" s="5">
        <v>3.5</v>
      </c>
      <c r="N20" s="5">
        <v>1.5</v>
      </c>
      <c r="O20" s="5">
        <v>1.5</v>
      </c>
      <c r="P20" s="5">
        <v>3.5</v>
      </c>
      <c r="Q20">
        <f t="shared" si="1"/>
        <v>21</v>
      </c>
    </row>
    <row r="21" spans="1:17" x14ac:dyDescent="0.25">
      <c r="A21" s="10">
        <f t="shared" si="2"/>
        <v>17</v>
      </c>
      <c r="B21" s="5">
        <v>2</v>
      </c>
      <c r="C21" s="5">
        <v>3</v>
      </c>
      <c r="D21" s="5">
        <v>4</v>
      </c>
      <c r="E21" s="5">
        <v>4</v>
      </c>
      <c r="F21" s="5">
        <v>5</v>
      </c>
      <c r="G21" s="5">
        <v>5</v>
      </c>
      <c r="H21" s="10">
        <f t="shared" si="0"/>
        <v>23</v>
      </c>
      <c r="J21" s="9">
        <f t="shared" si="3"/>
        <v>17</v>
      </c>
      <c r="K21" s="5">
        <v>1</v>
      </c>
      <c r="L21" s="5">
        <v>2</v>
      </c>
      <c r="M21" s="5">
        <v>3.5</v>
      </c>
      <c r="N21" s="5">
        <v>3.5</v>
      </c>
      <c r="O21" s="5">
        <v>5.5</v>
      </c>
      <c r="P21" s="5">
        <v>5.5</v>
      </c>
      <c r="Q21">
        <f t="shared" si="1"/>
        <v>21</v>
      </c>
    </row>
    <row r="22" spans="1:17" x14ac:dyDescent="0.25">
      <c r="A22" s="10">
        <f>A21+1</f>
        <v>18</v>
      </c>
      <c r="B22" s="5">
        <v>4</v>
      </c>
      <c r="C22" s="5">
        <v>3</v>
      </c>
      <c r="D22" s="5">
        <v>4</v>
      </c>
      <c r="E22" s="5">
        <v>5</v>
      </c>
      <c r="F22" s="5">
        <v>3</v>
      </c>
      <c r="G22" s="5">
        <v>4</v>
      </c>
      <c r="H22" s="10">
        <f t="shared" si="0"/>
        <v>23</v>
      </c>
      <c r="J22" s="9">
        <f t="shared" si="3"/>
        <v>18</v>
      </c>
      <c r="K22" s="5">
        <v>4</v>
      </c>
      <c r="L22" s="5">
        <v>1.5</v>
      </c>
      <c r="M22" s="5">
        <v>4</v>
      </c>
      <c r="N22" s="5">
        <v>6</v>
      </c>
      <c r="O22" s="5">
        <v>1.5</v>
      </c>
      <c r="P22" s="5">
        <v>4</v>
      </c>
      <c r="Q22">
        <f t="shared" si="1"/>
        <v>21</v>
      </c>
    </row>
    <row r="23" spans="1:17" x14ac:dyDescent="0.25">
      <c r="A23" s="10">
        <f t="shared" si="2"/>
        <v>19</v>
      </c>
      <c r="B23" s="5">
        <v>4</v>
      </c>
      <c r="C23" s="5">
        <v>4</v>
      </c>
      <c r="D23" s="5">
        <v>3</v>
      </c>
      <c r="E23" s="5">
        <v>4</v>
      </c>
      <c r="F23" s="5">
        <v>4</v>
      </c>
      <c r="G23" s="5">
        <v>5</v>
      </c>
      <c r="H23" s="10">
        <f t="shared" si="0"/>
        <v>24</v>
      </c>
      <c r="J23" s="9">
        <f t="shared" si="3"/>
        <v>19</v>
      </c>
      <c r="K23" s="5">
        <v>3.5</v>
      </c>
      <c r="L23" s="5">
        <v>3.5</v>
      </c>
      <c r="M23" s="5">
        <v>1</v>
      </c>
      <c r="N23" s="5">
        <v>3.5</v>
      </c>
      <c r="O23" s="5">
        <v>3.5</v>
      </c>
      <c r="P23" s="5">
        <v>6</v>
      </c>
      <c r="Q23">
        <f t="shared" si="1"/>
        <v>21</v>
      </c>
    </row>
    <row r="24" spans="1:17" x14ac:dyDescent="0.25">
      <c r="A24" s="10">
        <f t="shared" si="2"/>
        <v>20</v>
      </c>
      <c r="B24" s="5">
        <v>3</v>
      </c>
      <c r="C24" s="5">
        <v>4</v>
      </c>
      <c r="D24" s="5">
        <v>4</v>
      </c>
      <c r="E24" s="5">
        <v>3</v>
      </c>
      <c r="F24" s="5">
        <v>4</v>
      </c>
      <c r="G24" s="5">
        <v>4</v>
      </c>
      <c r="H24" s="10">
        <f t="shared" si="0"/>
        <v>22</v>
      </c>
      <c r="J24" s="9">
        <f t="shared" si="3"/>
        <v>20</v>
      </c>
      <c r="K24" s="5">
        <v>1.5</v>
      </c>
      <c r="L24" s="5">
        <v>4.5</v>
      </c>
      <c r="M24" s="5">
        <v>4.5</v>
      </c>
      <c r="N24" s="5">
        <v>1.5</v>
      </c>
      <c r="O24" s="5">
        <v>4.5</v>
      </c>
      <c r="P24" s="5">
        <v>4.5</v>
      </c>
      <c r="Q24">
        <f t="shared" si="1"/>
        <v>21</v>
      </c>
    </row>
    <row r="25" spans="1:17" x14ac:dyDescent="0.25">
      <c r="A25" s="10">
        <f t="shared" si="2"/>
        <v>21</v>
      </c>
      <c r="B25" s="5">
        <v>2</v>
      </c>
      <c r="C25" s="5">
        <v>4</v>
      </c>
      <c r="D25" s="5">
        <v>5</v>
      </c>
      <c r="E25" s="5">
        <v>4</v>
      </c>
      <c r="F25" s="5">
        <v>4</v>
      </c>
      <c r="G25" s="5">
        <v>4</v>
      </c>
      <c r="H25" s="10">
        <f t="shared" si="0"/>
        <v>23</v>
      </c>
      <c r="J25" s="9">
        <f t="shared" si="3"/>
        <v>21</v>
      </c>
      <c r="K25" s="5">
        <v>1</v>
      </c>
      <c r="L25" s="5">
        <v>3.5</v>
      </c>
      <c r="M25" s="5">
        <v>6</v>
      </c>
      <c r="N25" s="5">
        <v>3.5</v>
      </c>
      <c r="O25" s="5">
        <v>3.5</v>
      </c>
      <c r="P25" s="5">
        <v>3.5</v>
      </c>
      <c r="Q25">
        <f t="shared" si="1"/>
        <v>21</v>
      </c>
    </row>
    <row r="26" spans="1:17" x14ac:dyDescent="0.25">
      <c r="A26" s="10">
        <f t="shared" si="2"/>
        <v>22</v>
      </c>
      <c r="B26" s="5">
        <v>3</v>
      </c>
      <c r="C26" s="5">
        <v>3</v>
      </c>
      <c r="D26" s="5">
        <v>2</v>
      </c>
      <c r="E26" s="5">
        <v>3</v>
      </c>
      <c r="F26" s="5">
        <v>4</v>
      </c>
      <c r="G26" s="5">
        <v>2</v>
      </c>
      <c r="H26" s="10">
        <f t="shared" si="0"/>
        <v>17</v>
      </c>
      <c r="J26" s="9">
        <f t="shared" si="3"/>
        <v>22</v>
      </c>
      <c r="K26" s="5">
        <v>4</v>
      </c>
      <c r="L26" s="5">
        <v>4</v>
      </c>
      <c r="M26" s="5">
        <v>1.5</v>
      </c>
      <c r="N26" s="5">
        <v>4</v>
      </c>
      <c r="O26" s="5">
        <v>6</v>
      </c>
      <c r="P26" s="5">
        <v>1.5</v>
      </c>
      <c r="Q26">
        <f t="shared" si="1"/>
        <v>21</v>
      </c>
    </row>
    <row r="27" spans="1:17" x14ac:dyDescent="0.25">
      <c r="A27" s="10">
        <f t="shared" si="2"/>
        <v>23</v>
      </c>
      <c r="B27" s="5">
        <v>1</v>
      </c>
      <c r="C27" s="5">
        <v>2</v>
      </c>
      <c r="D27" s="5">
        <v>4</v>
      </c>
      <c r="E27" s="5">
        <v>4</v>
      </c>
      <c r="F27" s="5">
        <v>3</v>
      </c>
      <c r="G27" s="5">
        <v>4</v>
      </c>
      <c r="H27" s="10">
        <f t="shared" si="0"/>
        <v>18</v>
      </c>
      <c r="J27" s="9">
        <f t="shared" si="3"/>
        <v>23</v>
      </c>
      <c r="K27" s="5">
        <v>1</v>
      </c>
      <c r="L27" s="5">
        <v>2</v>
      </c>
      <c r="M27" s="5">
        <v>5</v>
      </c>
      <c r="N27" s="5">
        <v>5</v>
      </c>
      <c r="O27" s="5">
        <v>3</v>
      </c>
      <c r="P27" s="5">
        <v>5</v>
      </c>
      <c r="Q27">
        <f t="shared" si="1"/>
        <v>21</v>
      </c>
    </row>
    <row r="28" spans="1:17" x14ac:dyDescent="0.25">
      <c r="A28" s="10">
        <f>A27+1</f>
        <v>24</v>
      </c>
      <c r="B28" s="5">
        <v>3</v>
      </c>
      <c r="C28" s="5">
        <v>4</v>
      </c>
      <c r="D28" s="5">
        <v>3</v>
      </c>
      <c r="E28" s="5">
        <v>3</v>
      </c>
      <c r="F28" s="5">
        <v>2</v>
      </c>
      <c r="G28" s="5">
        <v>2</v>
      </c>
      <c r="H28" s="10">
        <f t="shared" si="0"/>
        <v>17</v>
      </c>
      <c r="J28" s="9">
        <f t="shared" si="3"/>
        <v>24</v>
      </c>
      <c r="K28" s="5">
        <v>4</v>
      </c>
      <c r="L28" s="5">
        <v>6</v>
      </c>
      <c r="M28" s="5">
        <v>4</v>
      </c>
      <c r="N28" s="5">
        <v>4</v>
      </c>
      <c r="O28" s="5">
        <v>1.5</v>
      </c>
      <c r="P28" s="5">
        <v>1.5</v>
      </c>
      <c r="Q28">
        <f t="shared" si="1"/>
        <v>21</v>
      </c>
    </row>
    <row r="29" spans="1:17" x14ac:dyDescent="0.25">
      <c r="A29" s="10">
        <f t="shared" si="2"/>
        <v>25</v>
      </c>
      <c r="B29" s="5">
        <v>1</v>
      </c>
      <c r="C29" s="5">
        <v>2</v>
      </c>
      <c r="D29" s="5">
        <v>2</v>
      </c>
      <c r="E29" s="5">
        <v>2</v>
      </c>
      <c r="F29" s="5">
        <v>3</v>
      </c>
      <c r="G29" s="5">
        <v>2</v>
      </c>
      <c r="H29" s="10">
        <f t="shared" si="0"/>
        <v>12</v>
      </c>
      <c r="J29" s="9">
        <f t="shared" si="3"/>
        <v>25</v>
      </c>
      <c r="K29" s="5">
        <v>1</v>
      </c>
      <c r="L29" s="5">
        <v>3.5</v>
      </c>
      <c r="M29" s="5">
        <v>3.5</v>
      </c>
      <c r="N29" s="5">
        <v>3.5</v>
      </c>
      <c r="O29" s="5">
        <v>6</v>
      </c>
      <c r="P29" s="5">
        <v>3.5</v>
      </c>
      <c r="Q29">
        <f t="shared" si="1"/>
        <v>21</v>
      </c>
    </row>
    <row r="30" spans="1:17" x14ac:dyDescent="0.25">
      <c r="A30" s="10">
        <f t="shared" si="2"/>
        <v>26</v>
      </c>
      <c r="B30" s="5">
        <v>4</v>
      </c>
      <c r="C30" s="5">
        <v>5</v>
      </c>
      <c r="D30" s="5">
        <v>5</v>
      </c>
      <c r="E30" s="5">
        <v>5</v>
      </c>
      <c r="F30" s="5">
        <v>5</v>
      </c>
      <c r="G30" s="5">
        <v>5</v>
      </c>
      <c r="H30" s="10">
        <f t="shared" si="0"/>
        <v>29</v>
      </c>
      <c r="J30" s="9">
        <f t="shared" si="3"/>
        <v>26</v>
      </c>
      <c r="K30" s="5">
        <v>1</v>
      </c>
      <c r="L30" s="5">
        <v>4</v>
      </c>
      <c r="M30" s="5">
        <v>4</v>
      </c>
      <c r="N30" s="5">
        <v>4</v>
      </c>
      <c r="O30" s="5">
        <v>4</v>
      </c>
      <c r="P30" s="5">
        <v>4</v>
      </c>
      <c r="Q30">
        <f t="shared" si="1"/>
        <v>21</v>
      </c>
    </row>
    <row r="31" spans="1:17" x14ac:dyDescent="0.25">
      <c r="A31" s="10">
        <f t="shared" si="2"/>
        <v>27</v>
      </c>
      <c r="B31" s="5">
        <v>2</v>
      </c>
      <c r="C31" s="5">
        <v>2</v>
      </c>
      <c r="D31" s="5">
        <v>2</v>
      </c>
      <c r="E31" s="5">
        <v>4</v>
      </c>
      <c r="F31" s="5">
        <v>4</v>
      </c>
      <c r="G31" s="5">
        <v>5</v>
      </c>
      <c r="H31" s="10">
        <f t="shared" si="0"/>
        <v>19</v>
      </c>
      <c r="J31" s="9">
        <f t="shared" si="3"/>
        <v>27</v>
      </c>
      <c r="K31" s="5">
        <v>2</v>
      </c>
      <c r="L31" s="5">
        <v>2</v>
      </c>
      <c r="M31" s="5">
        <v>2</v>
      </c>
      <c r="N31" s="5">
        <v>4.5</v>
      </c>
      <c r="O31" s="5">
        <v>4.5</v>
      </c>
      <c r="P31" s="5">
        <v>6</v>
      </c>
      <c r="Q31">
        <f t="shared" si="1"/>
        <v>21</v>
      </c>
    </row>
    <row r="32" spans="1:17" x14ac:dyDescent="0.25">
      <c r="A32" s="10">
        <f t="shared" si="2"/>
        <v>28</v>
      </c>
      <c r="B32" s="5">
        <v>3</v>
      </c>
      <c r="C32" s="5">
        <v>2</v>
      </c>
      <c r="D32" s="5">
        <v>2</v>
      </c>
      <c r="E32" s="5">
        <v>1</v>
      </c>
      <c r="F32" s="5">
        <v>2</v>
      </c>
      <c r="G32" s="5">
        <v>2</v>
      </c>
      <c r="H32" s="10">
        <f t="shared" si="0"/>
        <v>12</v>
      </c>
      <c r="J32" s="9">
        <f t="shared" si="3"/>
        <v>28</v>
      </c>
      <c r="K32" s="5">
        <v>6</v>
      </c>
      <c r="L32" s="5">
        <v>3.5</v>
      </c>
      <c r="M32" s="5">
        <v>3.5</v>
      </c>
      <c r="N32" s="5">
        <v>1</v>
      </c>
      <c r="O32" s="5">
        <v>3.5</v>
      </c>
      <c r="P32" s="5">
        <v>3.5</v>
      </c>
      <c r="Q32">
        <f t="shared" si="1"/>
        <v>21</v>
      </c>
    </row>
    <row r="33" spans="1:21" x14ac:dyDescent="0.25">
      <c r="A33" s="10">
        <f>A32+1</f>
        <v>29</v>
      </c>
      <c r="B33" s="5">
        <v>2</v>
      </c>
      <c r="C33" s="5">
        <v>3</v>
      </c>
      <c r="D33" s="5">
        <v>4</v>
      </c>
      <c r="E33" s="5">
        <v>5</v>
      </c>
      <c r="F33" s="5">
        <v>4</v>
      </c>
      <c r="G33" s="5">
        <v>4</v>
      </c>
      <c r="H33" s="10">
        <f t="shared" si="0"/>
        <v>22</v>
      </c>
      <c r="J33" s="9">
        <f t="shared" si="3"/>
        <v>29</v>
      </c>
      <c r="K33" s="5">
        <v>1</v>
      </c>
      <c r="L33" s="5">
        <v>2</v>
      </c>
      <c r="M33" s="5">
        <v>4</v>
      </c>
      <c r="N33" s="5">
        <v>6</v>
      </c>
      <c r="O33" s="5">
        <v>4</v>
      </c>
      <c r="P33" s="5">
        <v>4</v>
      </c>
      <c r="Q33">
        <f t="shared" si="1"/>
        <v>21</v>
      </c>
    </row>
    <row r="34" spans="1:21" x14ac:dyDescent="0.25">
      <c r="A34" s="12">
        <f t="shared" si="2"/>
        <v>30</v>
      </c>
      <c r="B34" s="13">
        <v>2</v>
      </c>
      <c r="C34" s="13">
        <v>2</v>
      </c>
      <c r="D34" s="13">
        <v>3</v>
      </c>
      <c r="E34" s="13">
        <v>5</v>
      </c>
      <c r="F34" s="13">
        <v>4</v>
      </c>
      <c r="G34" s="13">
        <v>4</v>
      </c>
      <c r="H34" s="10">
        <f t="shared" si="0"/>
        <v>20</v>
      </c>
      <c r="J34" s="9">
        <f t="shared" si="3"/>
        <v>30</v>
      </c>
      <c r="K34" s="5">
        <v>1.5</v>
      </c>
      <c r="L34" s="5">
        <v>1.5</v>
      </c>
      <c r="M34" s="5">
        <v>3</v>
      </c>
      <c r="N34" s="5">
        <v>6</v>
      </c>
      <c r="O34" s="5">
        <v>4.5</v>
      </c>
      <c r="P34" s="5">
        <v>4.5</v>
      </c>
      <c r="Q34">
        <f t="shared" si="1"/>
        <v>21</v>
      </c>
    </row>
    <row r="35" spans="1:21" x14ac:dyDescent="0.25">
      <c r="A35" s="19" t="s">
        <v>18</v>
      </c>
      <c r="B35" s="15">
        <f>SUM(B5:B34)</f>
        <v>101</v>
      </c>
      <c r="C35" s="15">
        <f t="shared" ref="C35:G35" si="4">SUM(C5:C34)</f>
        <v>112</v>
      </c>
      <c r="D35" s="15">
        <f t="shared" si="4"/>
        <v>114</v>
      </c>
      <c r="E35" s="15">
        <f t="shared" si="4"/>
        <v>117</v>
      </c>
      <c r="F35" s="15">
        <f t="shared" si="4"/>
        <v>111</v>
      </c>
      <c r="G35" s="15">
        <f t="shared" si="4"/>
        <v>119</v>
      </c>
      <c r="H35" s="14">
        <f t="shared" si="0"/>
        <v>674</v>
      </c>
      <c r="J35" s="10" t="s">
        <v>18</v>
      </c>
      <c r="K35" s="17">
        <f>SUM(K5:K34)</f>
        <v>89.5</v>
      </c>
      <c r="L35" s="17">
        <f t="shared" ref="L35:P35" si="5">SUM(L5:L34)</f>
        <v>104.5</v>
      </c>
      <c r="M35" s="17">
        <f t="shared" si="5"/>
        <v>105</v>
      </c>
      <c r="N35" s="17">
        <f t="shared" si="5"/>
        <v>114</v>
      </c>
      <c r="O35" s="17">
        <f t="shared" si="5"/>
        <v>102.5</v>
      </c>
      <c r="P35" s="17">
        <f t="shared" si="5"/>
        <v>114.5</v>
      </c>
    </row>
    <row r="36" spans="1:21" x14ac:dyDescent="0.25">
      <c r="A36" s="19" t="s">
        <v>28</v>
      </c>
      <c r="B36" s="16">
        <f>AVERAGE(B5:B34)</f>
        <v>3.3666666666666667</v>
      </c>
      <c r="C36" s="16">
        <f t="shared" ref="C36:G36" si="6">AVERAGE(C5:C34)</f>
        <v>3.7333333333333334</v>
      </c>
      <c r="D36" s="16">
        <f t="shared" si="6"/>
        <v>3.8</v>
      </c>
      <c r="E36" s="16">
        <f t="shared" si="6"/>
        <v>3.9</v>
      </c>
      <c r="F36" s="16">
        <f t="shared" si="6"/>
        <v>3.7</v>
      </c>
      <c r="G36" s="16">
        <f t="shared" si="6"/>
        <v>3.9666666666666668</v>
      </c>
      <c r="H36" s="14"/>
      <c r="J36" s="10" t="s">
        <v>28</v>
      </c>
      <c r="K36" s="18">
        <f>AVERAGE(K5:K34)</f>
        <v>2.9833333333333334</v>
      </c>
      <c r="L36" s="18">
        <f t="shared" ref="L36:P36" si="7">AVERAGE(L5:L34)</f>
        <v>3.4833333333333334</v>
      </c>
      <c r="M36" s="18">
        <f t="shared" si="7"/>
        <v>3.5</v>
      </c>
      <c r="N36" s="18">
        <f t="shared" si="7"/>
        <v>3.8</v>
      </c>
      <c r="O36" s="18">
        <f t="shared" si="7"/>
        <v>3.4166666666666665</v>
      </c>
      <c r="P36" s="18">
        <f t="shared" si="7"/>
        <v>3.8166666666666669</v>
      </c>
    </row>
    <row r="42" spans="1:21" x14ac:dyDescent="0.25">
      <c r="A42" s="4" t="s">
        <v>37</v>
      </c>
      <c r="J42" s="8" t="s">
        <v>29</v>
      </c>
    </row>
    <row r="43" spans="1:21" x14ac:dyDescent="0.25">
      <c r="B43" s="7">
        <v>5.0000000000000001E-3</v>
      </c>
      <c r="C43" s="7">
        <v>0.01</v>
      </c>
      <c r="D43" s="7">
        <v>1.4999999999999999E-2</v>
      </c>
      <c r="E43" s="7">
        <v>0.02</v>
      </c>
      <c r="F43" s="7">
        <v>2.5000000000000001E-2</v>
      </c>
      <c r="G43" s="7">
        <v>0.03</v>
      </c>
      <c r="K43" s="7">
        <v>5.0000000000000001E-3</v>
      </c>
      <c r="L43" s="7">
        <v>0.01</v>
      </c>
      <c r="M43" s="7">
        <v>1.4999999999999999E-2</v>
      </c>
      <c r="N43" s="7">
        <v>0.02</v>
      </c>
      <c r="O43" s="7">
        <v>2.5000000000000001E-2</v>
      </c>
      <c r="P43" s="7">
        <v>0.03</v>
      </c>
    </row>
    <row r="44" spans="1:21" x14ac:dyDescent="0.25">
      <c r="A44" s="83" t="s">
        <v>25</v>
      </c>
      <c r="B44" s="83" t="s">
        <v>26</v>
      </c>
      <c r="C44" s="83"/>
      <c r="D44" s="83"/>
      <c r="E44" s="83"/>
      <c r="F44" s="83"/>
      <c r="G44" s="83"/>
      <c r="H44" s="83" t="s">
        <v>18</v>
      </c>
      <c r="J44" s="83" t="s">
        <v>25</v>
      </c>
      <c r="K44" s="83" t="s">
        <v>26</v>
      </c>
      <c r="L44" s="83"/>
      <c r="M44" s="83"/>
      <c r="N44" s="83"/>
      <c r="O44" s="83"/>
      <c r="P44" s="83"/>
      <c r="S44" s="9" t="s">
        <v>30</v>
      </c>
      <c r="T44" s="9" t="s">
        <v>31</v>
      </c>
      <c r="U44" s="9" t="s">
        <v>32</v>
      </c>
    </row>
    <row r="45" spans="1:21" x14ac:dyDescent="0.25">
      <c r="A45" s="83"/>
      <c r="B45" s="6">
        <v>152</v>
      </c>
      <c r="C45" s="6">
        <v>242</v>
      </c>
      <c r="D45" s="6">
        <v>362</v>
      </c>
      <c r="E45" s="6">
        <v>161</v>
      </c>
      <c r="F45" s="6">
        <v>271</v>
      </c>
      <c r="G45" s="6">
        <v>351</v>
      </c>
      <c r="H45" s="83"/>
      <c r="J45" s="83"/>
      <c r="K45" s="6">
        <v>152</v>
      </c>
      <c r="L45" s="6">
        <v>242</v>
      </c>
      <c r="M45" s="6">
        <v>362</v>
      </c>
      <c r="N45" s="6">
        <v>161</v>
      </c>
      <c r="O45" s="6">
        <v>271</v>
      </c>
      <c r="P45" s="6">
        <v>351</v>
      </c>
      <c r="S45" s="20">
        <v>5.0000000000000001E-3</v>
      </c>
      <c r="T45" s="11">
        <v>4.13</v>
      </c>
      <c r="U45" s="11">
        <v>127</v>
      </c>
    </row>
    <row r="46" spans="1:21" x14ac:dyDescent="0.25">
      <c r="A46" s="10">
        <v>1</v>
      </c>
      <c r="B46" s="5">
        <v>5</v>
      </c>
      <c r="C46" s="5">
        <v>4</v>
      </c>
      <c r="D46" s="5">
        <v>4</v>
      </c>
      <c r="E46" s="5">
        <v>5</v>
      </c>
      <c r="F46" s="5">
        <v>4</v>
      </c>
      <c r="G46" s="5">
        <v>3</v>
      </c>
      <c r="H46" s="10">
        <f>SUM(B46:G46)</f>
        <v>25</v>
      </c>
      <c r="J46" s="9">
        <v>1</v>
      </c>
      <c r="K46" s="5">
        <v>5.5</v>
      </c>
      <c r="L46" s="5">
        <v>3</v>
      </c>
      <c r="M46" s="5">
        <v>3</v>
      </c>
      <c r="N46" s="5">
        <v>5.5</v>
      </c>
      <c r="O46" s="5">
        <v>3</v>
      </c>
      <c r="P46" s="5">
        <v>1</v>
      </c>
      <c r="Q46">
        <f>SUM(K46:P46)</f>
        <v>21</v>
      </c>
      <c r="S46" s="20">
        <v>0.01</v>
      </c>
      <c r="T46" s="11">
        <v>3.73</v>
      </c>
      <c r="U46" s="11">
        <v>103.5</v>
      </c>
    </row>
    <row r="47" spans="1:21" x14ac:dyDescent="0.25">
      <c r="A47" s="10">
        <f>A46+1</f>
        <v>2</v>
      </c>
      <c r="B47" s="5">
        <v>5</v>
      </c>
      <c r="C47" s="5">
        <v>4</v>
      </c>
      <c r="D47" s="5">
        <v>2</v>
      </c>
      <c r="E47" s="5">
        <v>4</v>
      </c>
      <c r="F47" s="5">
        <v>2</v>
      </c>
      <c r="G47" s="5">
        <v>4</v>
      </c>
      <c r="H47" s="10">
        <f t="shared" ref="H47:H76" si="8">SUM(B47:G47)</f>
        <v>21</v>
      </c>
      <c r="J47" s="9">
        <f>J46+1</f>
        <v>2</v>
      </c>
      <c r="K47" s="5">
        <v>6</v>
      </c>
      <c r="L47" s="5">
        <v>4</v>
      </c>
      <c r="M47" s="5">
        <v>1.5</v>
      </c>
      <c r="N47" s="5">
        <v>4</v>
      </c>
      <c r="O47" s="5">
        <v>1.5</v>
      </c>
      <c r="P47" s="5">
        <v>4</v>
      </c>
      <c r="Q47">
        <f t="shared" ref="Q47:Q75" si="9">SUM(K47:P47)</f>
        <v>21</v>
      </c>
      <c r="S47" s="20">
        <v>1.4999999999999999E-2</v>
      </c>
      <c r="T47" s="11">
        <v>3.8</v>
      </c>
      <c r="U47" s="11">
        <v>100</v>
      </c>
    </row>
    <row r="48" spans="1:21" x14ac:dyDescent="0.25">
      <c r="A48" s="10">
        <f t="shared" ref="A48:A75" si="10">A47+1</f>
        <v>3</v>
      </c>
      <c r="B48" s="5">
        <v>4</v>
      </c>
      <c r="C48" s="5">
        <v>2</v>
      </c>
      <c r="D48" s="5">
        <v>5</v>
      </c>
      <c r="E48" s="5">
        <v>5</v>
      </c>
      <c r="F48" s="5">
        <v>5</v>
      </c>
      <c r="G48" s="5">
        <v>2</v>
      </c>
      <c r="H48" s="10">
        <f t="shared" si="8"/>
        <v>23</v>
      </c>
      <c r="J48" s="9">
        <f t="shared" ref="J48:J75" si="11">J47+1</f>
        <v>3</v>
      </c>
      <c r="K48" s="5">
        <v>3</v>
      </c>
      <c r="L48" s="5">
        <v>1.5</v>
      </c>
      <c r="M48" s="5">
        <v>5</v>
      </c>
      <c r="N48" s="5">
        <v>5</v>
      </c>
      <c r="O48" s="5">
        <v>5</v>
      </c>
      <c r="P48" s="5">
        <v>1.5</v>
      </c>
      <c r="Q48">
        <f t="shared" si="9"/>
        <v>21</v>
      </c>
      <c r="S48" s="20">
        <v>0.02</v>
      </c>
      <c r="T48" s="11">
        <v>3.83</v>
      </c>
      <c r="U48" s="11">
        <v>99.5</v>
      </c>
    </row>
    <row r="49" spans="1:32" x14ac:dyDescent="0.25">
      <c r="A49" s="10">
        <f t="shared" si="10"/>
        <v>4</v>
      </c>
      <c r="B49" s="5">
        <v>4</v>
      </c>
      <c r="C49" s="5">
        <v>5</v>
      </c>
      <c r="D49" s="5">
        <v>4</v>
      </c>
      <c r="E49" s="5">
        <v>3</v>
      </c>
      <c r="F49" s="5">
        <v>4</v>
      </c>
      <c r="G49" s="5">
        <v>4</v>
      </c>
      <c r="H49" s="10">
        <f t="shared" si="8"/>
        <v>24</v>
      </c>
      <c r="J49" s="9">
        <f t="shared" si="11"/>
        <v>4</v>
      </c>
      <c r="K49" s="5">
        <v>3.5</v>
      </c>
      <c r="L49" s="5">
        <v>6</v>
      </c>
      <c r="M49" s="5">
        <v>3.5</v>
      </c>
      <c r="N49" s="5">
        <v>1</v>
      </c>
      <c r="O49" s="5">
        <v>3.5</v>
      </c>
      <c r="P49" s="5">
        <v>3.5</v>
      </c>
      <c r="Q49">
        <f t="shared" si="9"/>
        <v>21</v>
      </c>
      <c r="S49" s="20">
        <v>2.5000000000000001E-2</v>
      </c>
      <c r="T49" s="11">
        <v>3.67</v>
      </c>
      <c r="U49" s="11">
        <v>94.5</v>
      </c>
    </row>
    <row r="50" spans="1:32" x14ac:dyDescent="0.25">
      <c r="A50" s="10">
        <f t="shared" si="10"/>
        <v>5</v>
      </c>
      <c r="B50" s="5">
        <v>5</v>
      </c>
      <c r="C50" s="5">
        <v>5</v>
      </c>
      <c r="D50" s="5">
        <v>5</v>
      </c>
      <c r="E50" s="5">
        <v>4</v>
      </c>
      <c r="F50" s="5">
        <v>4</v>
      </c>
      <c r="G50" s="5">
        <v>4</v>
      </c>
      <c r="H50" s="10">
        <f t="shared" si="8"/>
        <v>27</v>
      </c>
      <c r="J50" s="9">
        <f t="shared" si="11"/>
        <v>5</v>
      </c>
      <c r="K50" s="5">
        <v>5</v>
      </c>
      <c r="L50" s="5">
        <v>5</v>
      </c>
      <c r="M50" s="5">
        <v>5</v>
      </c>
      <c r="N50" s="5">
        <v>2</v>
      </c>
      <c r="O50" s="5">
        <v>2</v>
      </c>
      <c r="P50" s="5">
        <v>2</v>
      </c>
      <c r="Q50">
        <f t="shared" si="9"/>
        <v>21</v>
      </c>
      <c r="S50" s="20">
        <v>0.03</v>
      </c>
      <c r="T50" s="11">
        <v>3.9</v>
      </c>
      <c r="U50" s="11">
        <v>105.5</v>
      </c>
    </row>
    <row r="51" spans="1:32" x14ac:dyDescent="0.25">
      <c r="A51" s="10">
        <f t="shared" si="10"/>
        <v>6</v>
      </c>
      <c r="B51" s="5">
        <v>4</v>
      </c>
      <c r="C51" s="5">
        <v>3</v>
      </c>
      <c r="D51" s="5">
        <v>3</v>
      </c>
      <c r="E51" s="5">
        <v>4</v>
      </c>
      <c r="F51" s="5">
        <v>4</v>
      </c>
      <c r="G51" s="5">
        <v>3</v>
      </c>
      <c r="H51" s="10">
        <f t="shared" si="8"/>
        <v>21</v>
      </c>
      <c r="J51" s="9">
        <f t="shared" si="11"/>
        <v>6</v>
      </c>
      <c r="K51" s="5">
        <v>5</v>
      </c>
      <c r="L51" s="5">
        <v>2</v>
      </c>
      <c r="M51" s="5">
        <v>2</v>
      </c>
      <c r="N51" s="5">
        <v>5</v>
      </c>
      <c r="O51" s="5">
        <v>5</v>
      </c>
      <c r="P51" s="5">
        <v>2</v>
      </c>
      <c r="Q51">
        <f t="shared" si="9"/>
        <v>21</v>
      </c>
      <c r="S51" s="21" t="s">
        <v>33</v>
      </c>
      <c r="T51" s="84">
        <f>1.645*SQRT(30*6*(6+1)/5)</f>
        <v>26.113565440207509</v>
      </c>
      <c r="U51" s="85"/>
    </row>
    <row r="52" spans="1:32" x14ac:dyDescent="0.25">
      <c r="A52" s="10">
        <f t="shared" si="10"/>
        <v>7</v>
      </c>
      <c r="B52" s="5">
        <v>4</v>
      </c>
      <c r="C52" s="5">
        <v>4</v>
      </c>
      <c r="D52" s="5">
        <v>4</v>
      </c>
      <c r="E52" s="5">
        <v>4</v>
      </c>
      <c r="F52" s="5">
        <v>4</v>
      </c>
      <c r="G52" s="5">
        <v>4</v>
      </c>
      <c r="H52" s="10">
        <f t="shared" si="8"/>
        <v>24</v>
      </c>
      <c r="J52" s="9">
        <f t="shared" si="11"/>
        <v>7</v>
      </c>
      <c r="K52" s="5">
        <v>3.5</v>
      </c>
      <c r="L52" s="5">
        <v>3.5</v>
      </c>
      <c r="M52" s="5">
        <v>3.5</v>
      </c>
      <c r="N52" s="5">
        <v>3.5</v>
      </c>
      <c r="O52" s="5">
        <v>3.5</v>
      </c>
      <c r="P52" s="5">
        <v>3.5</v>
      </c>
      <c r="Q52">
        <f t="shared" si="9"/>
        <v>21</v>
      </c>
    </row>
    <row r="53" spans="1:32" x14ac:dyDescent="0.25">
      <c r="A53" s="10">
        <f t="shared" si="10"/>
        <v>8</v>
      </c>
      <c r="B53" s="5">
        <v>5</v>
      </c>
      <c r="C53" s="5">
        <v>5</v>
      </c>
      <c r="D53" s="5">
        <v>4</v>
      </c>
      <c r="E53" s="5">
        <v>4</v>
      </c>
      <c r="F53" s="5">
        <v>1</v>
      </c>
      <c r="G53" s="5">
        <v>2</v>
      </c>
      <c r="H53" s="10">
        <f t="shared" si="8"/>
        <v>21</v>
      </c>
      <c r="J53" s="9">
        <f t="shared" si="11"/>
        <v>8</v>
      </c>
      <c r="K53" s="5">
        <v>5.5</v>
      </c>
      <c r="L53" s="5">
        <v>5.5</v>
      </c>
      <c r="M53" s="5">
        <v>3.5</v>
      </c>
      <c r="N53" s="5">
        <v>3.5</v>
      </c>
      <c r="O53" s="5">
        <v>1</v>
      </c>
      <c r="P53" s="5">
        <v>2</v>
      </c>
      <c r="Q53">
        <f t="shared" si="9"/>
        <v>21</v>
      </c>
      <c r="S53" s="4" t="s">
        <v>34</v>
      </c>
      <c r="T53" s="4">
        <f>(12/((30*6)*(6+1))*SUMSQ(K76:P76)-3*(30)*(6+1))</f>
        <v>6.2095238095238301</v>
      </c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</row>
    <row r="54" spans="1:32" x14ac:dyDescent="0.25">
      <c r="A54" s="10">
        <f t="shared" si="10"/>
        <v>9</v>
      </c>
      <c r="B54" s="5">
        <v>4</v>
      </c>
      <c r="C54" s="5">
        <v>4</v>
      </c>
      <c r="D54" s="5">
        <v>4</v>
      </c>
      <c r="E54" s="5">
        <v>4</v>
      </c>
      <c r="F54" s="5">
        <v>4</v>
      </c>
      <c r="G54" s="5">
        <v>4</v>
      </c>
      <c r="H54" s="10">
        <f t="shared" si="8"/>
        <v>24</v>
      </c>
      <c r="J54" s="9">
        <f t="shared" si="11"/>
        <v>9</v>
      </c>
      <c r="K54" s="5">
        <v>3.5</v>
      </c>
      <c r="L54" s="5">
        <v>3.5</v>
      </c>
      <c r="M54" s="5">
        <v>3.5</v>
      </c>
      <c r="N54" s="5">
        <v>3.5</v>
      </c>
      <c r="O54" s="5">
        <v>3.5</v>
      </c>
      <c r="P54" s="5">
        <v>3.5</v>
      </c>
      <c r="Q54">
        <f t="shared" si="9"/>
        <v>21</v>
      </c>
      <c r="S54" s="4" t="s">
        <v>35</v>
      </c>
      <c r="T54" s="4">
        <f>_xlfn.CHISQ.INV.RT(0.05,5)</f>
        <v>11.070497693516353</v>
      </c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</row>
    <row r="55" spans="1:32" x14ac:dyDescent="0.25">
      <c r="A55" s="10">
        <f t="shared" si="10"/>
        <v>10</v>
      </c>
      <c r="B55" s="5">
        <v>5</v>
      </c>
      <c r="C55" s="5">
        <v>2</v>
      </c>
      <c r="D55" s="5">
        <v>5</v>
      </c>
      <c r="E55" s="5">
        <v>3</v>
      </c>
      <c r="F55" s="5">
        <v>4</v>
      </c>
      <c r="G55" s="5">
        <v>5</v>
      </c>
      <c r="H55" s="10">
        <f t="shared" si="8"/>
        <v>24</v>
      </c>
      <c r="J55" s="9">
        <f t="shared" si="11"/>
        <v>10</v>
      </c>
      <c r="K55" s="5">
        <v>5</v>
      </c>
      <c r="L55" s="5">
        <v>1</v>
      </c>
      <c r="M55" s="5">
        <v>5</v>
      </c>
      <c r="N55" s="5">
        <v>2</v>
      </c>
      <c r="O55" s="5">
        <v>3</v>
      </c>
      <c r="P55" s="5">
        <v>5</v>
      </c>
      <c r="Q55">
        <f t="shared" si="9"/>
        <v>21</v>
      </c>
      <c r="S55" s="4" t="s">
        <v>36</v>
      </c>
      <c r="T55" s="4" t="s">
        <v>158</v>
      </c>
      <c r="U55" s="4" t="s">
        <v>147</v>
      </c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</row>
    <row r="56" spans="1:32" x14ac:dyDescent="0.25">
      <c r="A56" s="10">
        <f>A55+1</f>
        <v>11</v>
      </c>
      <c r="B56" s="5">
        <v>5</v>
      </c>
      <c r="C56" s="5">
        <v>5</v>
      </c>
      <c r="D56" s="5">
        <v>5</v>
      </c>
      <c r="E56" s="5">
        <v>5</v>
      </c>
      <c r="F56" s="5">
        <v>4</v>
      </c>
      <c r="G56" s="5">
        <v>5</v>
      </c>
      <c r="H56" s="10">
        <f t="shared" si="8"/>
        <v>29</v>
      </c>
      <c r="J56" s="9">
        <f t="shared" si="11"/>
        <v>11</v>
      </c>
      <c r="K56" s="5">
        <v>4</v>
      </c>
      <c r="L56" s="5">
        <v>4</v>
      </c>
      <c r="M56" s="5">
        <v>4</v>
      </c>
      <c r="N56" s="5">
        <v>4</v>
      </c>
      <c r="O56" s="5">
        <v>1</v>
      </c>
      <c r="P56" s="5">
        <v>4</v>
      </c>
      <c r="Q56">
        <f t="shared" si="9"/>
        <v>21</v>
      </c>
    </row>
    <row r="57" spans="1:32" x14ac:dyDescent="0.25">
      <c r="A57" s="10">
        <f t="shared" si="10"/>
        <v>12</v>
      </c>
      <c r="B57" s="5">
        <v>5</v>
      </c>
      <c r="C57" s="5">
        <v>4</v>
      </c>
      <c r="D57" s="5">
        <v>4</v>
      </c>
      <c r="E57" s="5">
        <v>5</v>
      </c>
      <c r="F57" s="5">
        <v>4</v>
      </c>
      <c r="G57" s="5">
        <v>4</v>
      </c>
      <c r="H57" s="10">
        <f t="shared" si="8"/>
        <v>26</v>
      </c>
      <c r="J57" s="9">
        <f t="shared" si="11"/>
        <v>12</v>
      </c>
      <c r="K57" s="5">
        <v>5.5</v>
      </c>
      <c r="L57" s="5">
        <v>2.5</v>
      </c>
      <c r="M57" s="5">
        <v>2.5</v>
      </c>
      <c r="N57" s="5">
        <v>5.5</v>
      </c>
      <c r="O57" s="5">
        <v>2.5</v>
      </c>
      <c r="P57" s="5">
        <v>2.5</v>
      </c>
      <c r="Q57">
        <f t="shared" si="9"/>
        <v>21</v>
      </c>
    </row>
    <row r="58" spans="1:32" x14ac:dyDescent="0.25">
      <c r="A58" s="10">
        <f t="shared" si="10"/>
        <v>13</v>
      </c>
      <c r="B58" s="5">
        <v>5</v>
      </c>
      <c r="C58" s="5">
        <v>5</v>
      </c>
      <c r="D58" s="5">
        <v>5</v>
      </c>
      <c r="E58" s="5">
        <v>5</v>
      </c>
      <c r="F58" s="5">
        <v>5</v>
      </c>
      <c r="G58" s="5">
        <v>4</v>
      </c>
      <c r="H58" s="10">
        <f t="shared" si="8"/>
        <v>29</v>
      </c>
      <c r="J58" s="9">
        <f t="shared" si="11"/>
        <v>13</v>
      </c>
      <c r="K58" s="5">
        <v>4</v>
      </c>
      <c r="L58" s="5">
        <v>4</v>
      </c>
      <c r="M58" s="5">
        <v>4</v>
      </c>
      <c r="N58" s="5">
        <v>4</v>
      </c>
      <c r="O58" s="5">
        <v>4</v>
      </c>
      <c r="P58" s="5">
        <v>1</v>
      </c>
      <c r="Q58">
        <f t="shared" si="9"/>
        <v>21</v>
      </c>
    </row>
    <row r="59" spans="1:32" x14ac:dyDescent="0.25">
      <c r="A59" s="10">
        <f t="shared" si="10"/>
        <v>14</v>
      </c>
      <c r="B59" s="5">
        <v>4</v>
      </c>
      <c r="C59" s="5">
        <v>4</v>
      </c>
      <c r="D59" s="5">
        <v>4</v>
      </c>
      <c r="E59" s="5">
        <v>4</v>
      </c>
      <c r="F59" s="5">
        <v>5</v>
      </c>
      <c r="G59" s="5">
        <v>5</v>
      </c>
      <c r="H59" s="10">
        <f t="shared" si="8"/>
        <v>26</v>
      </c>
      <c r="J59" s="9">
        <f t="shared" si="11"/>
        <v>14</v>
      </c>
      <c r="K59" s="5">
        <v>2.5</v>
      </c>
      <c r="L59" s="5">
        <v>2.5</v>
      </c>
      <c r="M59" s="5">
        <v>2.5</v>
      </c>
      <c r="N59" s="5">
        <v>2.5</v>
      </c>
      <c r="O59" s="5">
        <v>5.5</v>
      </c>
      <c r="P59" s="5">
        <v>5.5</v>
      </c>
      <c r="Q59">
        <f t="shared" si="9"/>
        <v>21</v>
      </c>
    </row>
    <row r="60" spans="1:32" x14ac:dyDescent="0.25">
      <c r="A60" s="10">
        <f t="shared" si="10"/>
        <v>15</v>
      </c>
      <c r="B60" s="5">
        <v>4</v>
      </c>
      <c r="C60" s="5">
        <v>5</v>
      </c>
      <c r="D60" s="5">
        <v>4</v>
      </c>
      <c r="E60" s="5">
        <v>3</v>
      </c>
      <c r="F60" s="5">
        <v>4</v>
      </c>
      <c r="G60" s="5">
        <v>4</v>
      </c>
      <c r="H60" s="10">
        <f t="shared" si="8"/>
        <v>24</v>
      </c>
      <c r="J60" s="9">
        <f t="shared" si="11"/>
        <v>15</v>
      </c>
      <c r="K60" s="5">
        <v>3.5</v>
      </c>
      <c r="L60" s="5">
        <v>6</v>
      </c>
      <c r="M60" s="5">
        <v>3.5</v>
      </c>
      <c r="N60" s="5">
        <v>1</v>
      </c>
      <c r="O60" s="5">
        <v>3.5</v>
      </c>
      <c r="P60" s="5">
        <v>3.5</v>
      </c>
      <c r="Q60">
        <f t="shared" si="9"/>
        <v>21</v>
      </c>
    </row>
    <row r="61" spans="1:32" x14ac:dyDescent="0.25">
      <c r="A61" s="10">
        <f t="shared" si="10"/>
        <v>16</v>
      </c>
      <c r="B61" s="5">
        <v>3</v>
      </c>
      <c r="C61" s="5">
        <v>3</v>
      </c>
      <c r="D61" s="5">
        <v>2</v>
      </c>
      <c r="E61" s="5">
        <v>2</v>
      </c>
      <c r="F61" s="5">
        <v>4</v>
      </c>
      <c r="G61" s="5">
        <v>5</v>
      </c>
      <c r="H61" s="10">
        <f t="shared" si="8"/>
        <v>19</v>
      </c>
      <c r="J61" s="9">
        <f t="shared" si="11"/>
        <v>16</v>
      </c>
      <c r="K61" s="5">
        <v>3.5</v>
      </c>
      <c r="L61" s="5">
        <v>3.5</v>
      </c>
      <c r="M61" s="5">
        <v>1.5</v>
      </c>
      <c r="N61" s="5">
        <v>1.5</v>
      </c>
      <c r="O61" s="5">
        <v>5</v>
      </c>
      <c r="P61" s="5">
        <v>6</v>
      </c>
      <c r="Q61">
        <f t="shared" si="9"/>
        <v>21</v>
      </c>
    </row>
    <row r="62" spans="1:32" x14ac:dyDescent="0.25">
      <c r="A62" s="10">
        <f t="shared" si="10"/>
        <v>17</v>
      </c>
      <c r="B62" s="5">
        <v>5</v>
      </c>
      <c r="C62" s="5">
        <v>4</v>
      </c>
      <c r="D62" s="5">
        <v>5</v>
      </c>
      <c r="E62" s="5">
        <v>2</v>
      </c>
      <c r="F62" s="5">
        <v>2</v>
      </c>
      <c r="G62" s="5">
        <v>3</v>
      </c>
      <c r="H62" s="10">
        <f t="shared" si="8"/>
        <v>21</v>
      </c>
      <c r="J62" s="9">
        <f t="shared" si="11"/>
        <v>17</v>
      </c>
      <c r="K62" s="5">
        <v>5.5</v>
      </c>
      <c r="L62" s="5">
        <v>4</v>
      </c>
      <c r="M62" s="5">
        <v>5.5</v>
      </c>
      <c r="N62" s="5">
        <v>1.5</v>
      </c>
      <c r="O62" s="5">
        <v>1.5</v>
      </c>
      <c r="P62" s="5">
        <v>3</v>
      </c>
      <c r="Q62">
        <f t="shared" si="9"/>
        <v>21</v>
      </c>
    </row>
    <row r="63" spans="1:32" x14ac:dyDescent="0.25">
      <c r="A63" s="10">
        <f>A62+1</f>
        <v>18</v>
      </c>
      <c r="B63" s="5">
        <v>4</v>
      </c>
      <c r="C63" s="5">
        <v>2</v>
      </c>
      <c r="D63" s="5">
        <v>2</v>
      </c>
      <c r="E63" s="5">
        <v>3</v>
      </c>
      <c r="F63" s="5">
        <v>2</v>
      </c>
      <c r="G63" s="5">
        <v>4</v>
      </c>
      <c r="H63" s="10">
        <f t="shared" si="8"/>
        <v>17</v>
      </c>
      <c r="J63" s="9">
        <f t="shared" si="11"/>
        <v>18</v>
      </c>
      <c r="K63" s="5">
        <v>5.5</v>
      </c>
      <c r="L63" s="5">
        <v>2</v>
      </c>
      <c r="M63" s="5">
        <v>2</v>
      </c>
      <c r="N63" s="5">
        <v>4</v>
      </c>
      <c r="O63" s="5">
        <v>2</v>
      </c>
      <c r="P63" s="5">
        <v>5.5</v>
      </c>
      <c r="Q63">
        <f t="shared" si="9"/>
        <v>21</v>
      </c>
    </row>
    <row r="64" spans="1:32" x14ac:dyDescent="0.25">
      <c r="A64" s="10">
        <f t="shared" si="10"/>
        <v>19</v>
      </c>
      <c r="B64" s="5">
        <v>4</v>
      </c>
      <c r="C64" s="5">
        <v>3</v>
      </c>
      <c r="D64" s="5">
        <v>3</v>
      </c>
      <c r="E64" s="5">
        <v>3</v>
      </c>
      <c r="F64" s="5">
        <v>4</v>
      </c>
      <c r="G64" s="5">
        <v>5</v>
      </c>
      <c r="H64" s="10">
        <f t="shared" si="8"/>
        <v>22</v>
      </c>
      <c r="J64" s="9">
        <f t="shared" si="11"/>
        <v>19</v>
      </c>
      <c r="K64" s="5">
        <v>4.5</v>
      </c>
      <c r="L64" s="5">
        <v>2</v>
      </c>
      <c r="M64" s="5">
        <v>2</v>
      </c>
      <c r="N64" s="5">
        <v>2</v>
      </c>
      <c r="O64" s="5">
        <v>4.5</v>
      </c>
      <c r="P64" s="5">
        <v>6</v>
      </c>
      <c r="Q64">
        <f t="shared" si="9"/>
        <v>21</v>
      </c>
    </row>
    <row r="65" spans="1:17" x14ac:dyDescent="0.25">
      <c r="A65" s="10">
        <f t="shared" si="10"/>
        <v>20</v>
      </c>
      <c r="B65" s="5">
        <v>5</v>
      </c>
      <c r="C65" s="5">
        <v>5</v>
      </c>
      <c r="D65" s="5">
        <v>4</v>
      </c>
      <c r="E65" s="5">
        <v>4</v>
      </c>
      <c r="F65" s="5">
        <v>3</v>
      </c>
      <c r="G65" s="5">
        <v>3</v>
      </c>
      <c r="H65" s="10">
        <f t="shared" si="8"/>
        <v>24</v>
      </c>
      <c r="J65" s="9">
        <f t="shared" si="11"/>
        <v>20</v>
      </c>
      <c r="K65" s="5">
        <v>5.5</v>
      </c>
      <c r="L65" s="5">
        <v>5.5</v>
      </c>
      <c r="M65" s="5">
        <v>3.5</v>
      </c>
      <c r="N65" s="5">
        <v>3.5</v>
      </c>
      <c r="O65" s="5">
        <v>1.5</v>
      </c>
      <c r="P65" s="5">
        <v>1.5</v>
      </c>
      <c r="Q65">
        <f t="shared" si="9"/>
        <v>21</v>
      </c>
    </row>
    <row r="66" spans="1:17" x14ac:dyDescent="0.25">
      <c r="A66" s="10">
        <f t="shared" si="10"/>
        <v>21</v>
      </c>
      <c r="B66" s="5">
        <v>4</v>
      </c>
      <c r="C66" s="5">
        <v>4</v>
      </c>
      <c r="D66" s="5">
        <v>4</v>
      </c>
      <c r="E66" s="5">
        <v>5</v>
      </c>
      <c r="F66" s="5">
        <v>5</v>
      </c>
      <c r="G66" s="5">
        <v>5</v>
      </c>
      <c r="H66" s="10">
        <f t="shared" si="8"/>
        <v>27</v>
      </c>
      <c r="J66" s="9">
        <f t="shared" si="11"/>
        <v>21</v>
      </c>
      <c r="K66" s="5">
        <v>5</v>
      </c>
      <c r="L66" s="5">
        <v>5</v>
      </c>
      <c r="M66" s="5">
        <v>5</v>
      </c>
      <c r="N66" s="5">
        <v>2</v>
      </c>
      <c r="O66" s="5">
        <v>2</v>
      </c>
      <c r="P66" s="5">
        <v>2</v>
      </c>
      <c r="Q66">
        <f t="shared" si="9"/>
        <v>21</v>
      </c>
    </row>
    <row r="67" spans="1:17" x14ac:dyDescent="0.25">
      <c r="A67" s="10">
        <f t="shared" si="10"/>
        <v>22</v>
      </c>
      <c r="B67" s="5">
        <v>5</v>
      </c>
      <c r="C67" s="5">
        <v>4</v>
      </c>
      <c r="D67" s="5">
        <v>4</v>
      </c>
      <c r="E67" s="5">
        <v>3</v>
      </c>
      <c r="F67" s="5">
        <v>4</v>
      </c>
      <c r="G67" s="5">
        <v>5</v>
      </c>
      <c r="H67" s="10">
        <f t="shared" si="8"/>
        <v>25</v>
      </c>
      <c r="J67" s="9">
        <f t="shared" si="11"/>
        <v>22</v>
      </c>
      <c r="K67" s="5">
        <v>5.5</v>
      </c>
      <c r="L67" s="5">
        <v>3</v>
      </c>
      <c r="M67" s="5">
        <v>3</v>
      </c>
      <c r="N67" s="5">
        <v>1</v>
      </c>
      <c r="O67" s="5">
        <v>3</v>
      </c>
      <c r="P67" s="5">
        <v>5.5</v>
      </c>
      <c r="Q67">
        <f t="shared" si="9"/>
        <v>21</v>
      </c>
    </row>
    <row r="68" spans="1:17" x14ac:dyDescent="0.25">
      <c r="A68" s="10">
        <f t="shared" si="10"/>
        <v>23</v>
      </c>
      <c r="B68" s="5">
        <v>1</v>
      </c>
      <c r="C68" s="5">
        <v>2</v>
      </c>
      <c r="D68" s="5">
        <v>5</v>
      </c>
      <c r="E68" s="5">
        <v>4</v>
      </c>
      <c r="F68" s="5">
        <v>3</v>
      </c>
      <c r="G68" s="5">
        <v>4</v>
      </c>
      <c r="H68" s="10">
        <f t="shared" si="8"/>
        <v>19</v>
      </c>
      <c r="J68" s="9">
        <f t="shared" si="11"/>
        <v>23</v>
      </c>
      <c r="K68" s="5">
        <v>1</v>
      </c>
      <c r="L68" s="5">
        <v>2</v>
      </c>
      <c r="M68" s="5">
        <v>6</v>
      </c>
      <c r="N68" s="5">
        <v>4.5</v>
      </c>
      <c r="O68" s="5">
        <v>3</v>
      </c>
      <c r="P68" s="5">
        <v>4.5</v>
      </c>
      <c r="Q68">
        <f t="shared" si="9"/>
        <v>21</v>
      </c>
    </row>
    <row r="69" spans="1:17" x14ac:dyDescent="0.25">
      <c r="A69" s="10">
        <f>A68+1</f>
        <v>24</v>
      </c>
      <c r="B69" s="5">
        <v>4</v>
      </c>
      <c r="C69" s="5">
        <v>4</v>
      </c>
      <c r="D69" s="5">
        <v>3</v>
      </c>
      <c r="E69" s="5">
        <v>3</v>
      </c>
      <c r="F69" s="5">
        <v>4</v>
      </c>
      <c r="G69" s="5">
        <v>3</v>
      </c>
      <c r="H69" s="10">
        <f t="shared" si="8"/>
        <v>21</v>
      </c>
      <c r="J69" s="9">
        <f t="shared" si="11"/>
        <v>24</v>
      </c>
      <c r="K69" s="5">
        <v>5</v>
      </c>
      <c r="L69" s="5">
        <v>5</v>
      </c>
      <c r="M69" s="5">
        <v>2</v>
      </c>
      <c r="N69" s="5">
        <v>2</v>
      </c>
      <c r="O69" s="5">
        <v>5</v>
      </c>
      <c r="P69" s="5">
        <v>2</v>
      </c>
      <c r="Q69">
        <f t="shared" si="9"/>
        <v>21</v>
      </c>
    </row>
    <row r="70" spans="1:17" x14ac:dyDescent="0.25">
      <c r="A70" s="10">
        <f t="shared" si="10"/>
        <v>25</v>
      </c>
      <c r="B70" s="5">
        <v>2</v>
      </c>
      <c r="C70" s="5">
        <v>2</v>
      </c>
      <c r="D70" s="5">
        <v>2</v>
      </c>
      <c r="E70" s="5">
        <v>3</v>
      </c>
      <c r="F70" s="5">
        <v>3</v>
      </c>
      <c r="G70" s="5">
        <v>2</v>
      </c>
      <c r="H70" s="10">
        <f t="shared" si="8"/>
        <v>14</v>
      </c>
      <c r="J70" s="9">
        <f t="shared" si="11"/>
        <v>25</v>
      </c>
      <c r="K70" s="5">
        <v>2.5</v>
      </c>
      <c r="L70" s="5">
        <v>2.5</v>
      </c>
      <c r="M70" s="5">
        <v>2.5</v>
      </c>
      <c r="N70" s="5">
        <v>5.5</v>
      </c>
      <c r="O70" s="5">
        <v>5.5</v>
      </c>
      <c r="P70" s="5">
        <v>2.5</v>
      </c>
      <c r="Q70">
        <f t="shared" si="9"/>
        <v>21</v>
      </c>
    </row>
    <row r="71" spans="1:17" x14ac:dyDescent="0.25">
      <c r="A71" s="10">
        <f t="shared" si="10"/>
        <v>26</v>
      </c>
      <c r="B71" s="5">
        <v>5</v>
      </c>
      <c r="C71" s="5">
        <v>5</v>
      </c>
      <c r="D71" s="5">
        <v>5</v>
      </c>
      <c r="E71" s="5">
        <v>5</v>
      </c>
      <c r="F71" s="5">
        <v>4</v>
      </c>
      <c r="G71" s="5">
        <v>5</v>
      </c>
      <c r="H71" s="10">
        <f t="shared" si="8"/>
        <v>29</v>
      </c>
      <c r="J71" s="9">
        <f t="shared" si="11"/>
        <v>26</v>
      </c>
      <c r="K71" s="5">
        <v>4</v>
      </c>
      <c r="L71" s="5">
        <v>4</v>
      </c>
      <c r="M71" s="5">
        <v>4</v>
      </c>
      <c r="N71" s="5">
        <v>4</v>
      </c>
      <c r="O71" s="5">
        <v>1</v>
      </c>
      <c r="P71" s="5">
        <v>4</v>
      </c>
      <c r="Q71">
        <f t="shared" si="9"/>
        <v>21</v>
      </c>
    </row>
    <row r="72" spans="1:17" x14ac:dyDescent="0.25">
      <c r="A72" s="10">
        <f t="shared" si="10"/>
        <v>27</v>
      </c>
      <c r="B72" s="5">
        <v>4</v>
      </c>
      <c r="C72" s="5">
        <v>4</v>
      </c>
      <c r="D72" s="5">
        <v>4</v>
      </c>
      <c r="E72" s="5">
        <v>4</v>
      </c>
      <c r="F72" s="5">
        <v>4</v>
      </c>
      <c r="G72" s="5">
        <v>5</v>
      </c>
      <c r="H72" s="10">
        <f t="shared" si="8"/>
        <v>25</v>
      </c>
      <c r="J72" s="9">
        <f t="shared" si="11"/>
        <v>27</v>
      </c>
      <c r="K72" s="5">
        <v>3</v>
      </c>
      <c r="L72" s="5">
        <v>3</v>
      </c>
      <c r="M72" s="5">
        <v>3</v>
      </c>
      <c r="N72" s="5">
        <v>3</v>
      </c>
      <c r="O72" s="5">
        <v>3</v>
      </c>
      <c r="P72" s="5">
        <v>6</v>
      </c>
      <c r="Q72">
        <f t="shared" si="9"/>
        <v>21</v>
      </c>
    </row>
    <row r="73" spans="1:17" x14ac:dyDescent="0.25">
      <c r="A73" s="10">
        <f t="shared" si="10"/>
        <v>28</v>
      </c>
      <c r="B73" s="5">
        <v>4</v>
      </c>
      <c r="C73" s="5">
        <v>3</v>
      </c>
      <c r="D73" s="5">
        <v>3</v>
      </c>
      <c r="E73" s="5">
        <v>2</v>
      </c>
      <c r="F73" s="5">
        <v>3</v>
      </c>
      <c r="G73" s="5">
        <v>3</v>
      </c>
      <c r="H73" s="10">
        <f t="shared" si="8"/>
        <v>18</v>
      </c>
      <c r="J73" s="9">
        <f t="shared" si="11"/>
        <v>28</v>
      </c>
      <c r="K73" s="5">
        <v>6</v>
      </c>
      <c r="L73" s="5">
        <v>3.5</v>
      </c>
      <c r="M73" s="5">
        <v>3.5</v>
      </c>
      <c r="N73" s="5">
        <v>1</v>
      </c>
      <c r="O73" s="5">
        <v>3.5</v>
      </c>
      <c r="P73" s="5">
        <v>3.5</v>
      </c>
      <c r="Q73">
        <f t="shared" si="9"/>
        <v>21</v>
      </c>
    </row>
    <row r="74" spans="1:17" x14ac:dyDescent="0.25">
      <c r="A74" s="10">
        <f>A73+1</f>
        <v>29</v>
      </c>
      <c r="B74" s="5">
        <v>4</v>
      </c>
      <c r="C74" s="5">
        <v>3</v>
      </c>
      <c r="D74" s="5">
        <v>3</v>
      </c>
      <c r="E74" s="5">
        <v>5</v>
      </c>
      <c r="F74" s="5">
        <v>3</v>
      </c>
      <c r="G74" s="5">
        <v>4</v>
      </c>
      <c r="H74" s="10">
        <f t="shared" si="8"/>
        <v>22</v>
      </c>
      <c r="J74" s="9">
        <f t="shared" si="11"/>
        <v>29</v>
      </c>
      <c r="K74" s="5">
        <v>4.5</v>
      </c>
      <c r="L74" s="5">
        <v>2</v>
      </c>
      <c r="M74" s="5">
        <v>2</v>
      </c>
      <c r="N74" s="5">
        <v>6</v>
      </c>
      <c r="O74" s="5">
        <v>2</v>
      </c>
      <c r="P74" s="5">
        <v>4.5</v>
      </c>
      <c r="Q74">
        <f t="shared" si="9"/>
        <v>21</v>
      </c>
    </row>
    <row r="75" spans="1:17" x14ac:dyDescent="0.25">
      <c r="A75" s="12">
        <f t="shared" si="10"/>
        <v>30</v>
      </c>
      <c r="B75" s="13">
        <v>2</v>
      </c>
      <c r="C75" s="13">
        <v>3</v>
      </c>
      <c r="D75" s="13">
        <v>3</v>
      </c>
      <c r="E75" s="13">
        <v>5</v>
      </c>
      <c r="F75" s="13">
        <v>4</v>
      </c>
      <c r="G75" s="13">
        <v>4</v>
      </c>
      <c r="H75" s="10">
        <f t="shared" si="8"/>
        <v>21</v>
      </c>
      <c r="J75" s="9">
        <f t="shared" si="11"/>
        <v>30</v>
      </c>
      <c r="K75" s="5">
        <v>1</v>
      </c>
      <c r="L75" s="5">
        <v>2.5</v>
      </c>
      <c r="M75" s="5">
        <v>2.5</v>
      </c>
      <c r="N75" s="5">
        <v>6</v>
      </c>
      <c r="O75" s="5">
        <v>4.5</v>
      </c>
      <c r="P75" s="5">
        <v>4.5</v>
      </c>
      <c r="Q75">
        <f t="shared" si="9"/>
        <v>21</v>
      </c>
    </row>
    <row r="76" spans="1:17" x14ac:dyDescent="0.25">
      <c r="A76" s="19" t="s">
        <v>18</v>
      </c>
      <c r="B76" s="15">
        <f>SUM(B46:B75)</f>
        <v>124</v>
      </c>
      <c r="C76" s="15">
        <f t="shared" ref="C76" si="12">SUM(C46:C75)</f>
        <v>112</v>
      </c>
      <c r="D76" s="15">
        <f t="shared" ref="D76" si="13">SUM(D46:D75)</f>
        <v>114</v>
      </c>
      <c r="E76" s="15">
        <f t="shared" ref="E76" si="14">SUM(E46:E75)</f>
        <v>115</v>
      </c>
      <c r="F76" s="15">
        <f t="shared" ref="F76" si="15">SUM(F46:F75)</f>
        <v>110</v>
      </c>
      <c r="G76" s="15">
        <f t="shared" ref="G76" si="16">SUM(G46:G75)</f>
        <v>117</v>
      </c>
      <c r="H76" s="14">
        <f t="shared" si="8"/>
        <v>692</v>
      </c>
      <c r="J76" s="10" t="s">
        <v>18</v>
      </c>
      <c r="K76" s="17">
        <f>SUM(K46:K75)</f>
        <v>127</v>
      </c>
      <c r="L76" s="17">
        <f t="shared" ref="L76:P76" si="17">SUM(L46:L75)</f>
        <v>103.5</v>
      </c>
      <c r="M76" s="17">
        <f t="shared" si="17"/>
        <v>100</v>
      </c>
      <c r="N76" s="17">
        <f t="shared" si="17"/>
        <v>99.5</v>
      </c>
      <c r="O76" s="17">
        <f t="shared" si="17"/>
        <v>94.5</v>
      </c>
      <c r="P76" s="17">
        <f t="shared" si="17"/>
        <v>105.5</v>
      </c>
    </row>
    <row r="77" spans="1:17" x14ac:dyDescent="0.25">
      <c r="A77" s="19" t="s">
        <v>28</v>
      </c>
      <c r="B77" s="16">
        <f>AVERAGE(B46:B75)</f>
        <v>4.1333333333333337</v>
      </c>
      <c r="C77" s="16">
        <f t="shared" ref="C77:G77" si="18">AVERAGE(C46:C75)</f>
        <v>3.7333333333333334</v>
      </c>
      <c r="D77" s="16">
        <f t="shared" si="18"/>
        <v>3.8</v>
      </c>
      <c r="E77" s="16">
        <f t="shared" si="18"/>
        <v>3.8333333333333335</v>
      </c>
      <c r="F77" s="16">
        <f t="shared" si="18"/>
        <v>3.6666666666666665</v>
      </c>
      <c r="G77" s="16">
        <f t="shared" si="18"/>
        <v>3.9</v>
      </c>
      <c r="H77" s="14"/>
      <c r="J77" s="10" t="s">
        <v>28</v>
      </c>
      <c r="K77" s="18">
        <f>AVERAGE(K46:K75)</f>
        <v>4.2333333333333334</v>
      </c>
      <c r="L77" s="18">
        <f t="shared" ref="L77:P77" si="19">AVERAGE(L46:L75)</f>
        <v>3.45</v>
      </c>
      <c r="M77" s="18">
        <f t="shared" si="19"/>
        <v>3.3333333333333335</v>
      </c>
      <c r="N77" s="18">
        <f t="shared" si="19"/>
        <v>3.3166666666666669</v>
      </c>
      <c r="O77" s="18">
        <f t="shared" si="19"/>
        <v>3.15</v>
      </c>
      <c r="P77" s="18">
        <f t="shared" si="19"/>
        <v>3.5166666666666666</v>
      </c>
    </row>
    <row r="82" spans="1:32" x14ac:dyDescent="0.25">
      <c r="A82" s="4" t="s">
        <v>38</v>
      </c>
      <c r="J82" s="8" t="s">
        <v>29</v>
      </c>
    </row>
    <row r="83" spans="1:32" x14ac:dyDescent="0.25">
      <c r="B83" s="7">
        <v>5.0000000000000001E-3</v>
      </c>
      <c r="C83" s="7">
        <v>0.01</v>
      </c>
      <c r="D83" s="7">
        <v>1.4999999999999999E-2</v>
      </c>
      <c r="E83" s="7">
        <v>0.02</v>
      </c>
      <c r="F83" s="7">
        <v>2.5000000000000001E-2</v>
      </c>
      <c r="G83" s="7">
        <v>0.03</v>
      </c>
      <c r="K83" s="7">
        <v>5.0000000000000001E-3</v>
      </c>
      <c r="L83" s="7">
        <v>0.01</v>
      </c>
      <c r="M83" s="7">
        <v>1.4999999999999999E-2</v>
      </c>
      <c r="N83" s="7">
        <v>0.02</v>
      </c>
      <c r="O83" s="7">
        <v>2.5000000000000001E-2</v>
      </c>
      <c r="P83" s="7">
        <v>0.03</v>
      </c>
      <c r="S83" s="9" t="s">
        <v>30</v>
      </c>
      <c r="T83" s="9" t="s">
        <v>31</v>
      </c>
      <c r="U83" s="9" t="s">
        <v>32</v>
      </c>
    </row>
    <row r="84" spans="1:32" x14ac:dyDescent="0.25">
      <c r="A84" s="83" t="s">
        <v>25</v>
      </c>
      <c r="B84" s="83" t="s">
        <v>26</v>
      </c>
      <c r="C84" s="83"/>
      <c r="D84" s="83"/>
      <c r="E84" s="83"/>
      <c r="F84" s="83"/>
      <c r="G84" s="83"/>
      <c r="H84" s="83" t="s">
        <v>18</v>
      </c>
      <c r="J84" s="83" t="s">
        <v>25</v>
      </c>
      <c r="K84" s="83" t="s">
        <v>26</v>
      </c>
      <c r="L84" s="83"/>
      <c r="M84" s="83"/>
      <c r="N84" s="83"/>
      <c r="O84" s="83"/>
      <c r="P84" s="83"/>
      <c r="S84" s="20">
        <v>5.0000000000000001E-3</v>
      </c>
      <c r="T84" s="11">
        <v>3.57</v>
      </c>
      <c r="U84" s="11">
        <v>109.5</v>
      </c>
    </row>
    <row r="85" spans="1:32" x14ac:dyDescent="0.25">
      <c r="A85" s="83"/>
      <c r="B85" s="6">
        <v>152</v>
      </c>
      <c r="C85" s="6">
        <v>242</v>
      </c>
      <c r="D85" s="6">
        <v>362</v>
      </c>
      <c r="E85" s="6">
        <v>161</v>
      </c>
      <c r="F85" s="6">
        <v>271</v>
      </c>
      <c r="G85" s="6">
        <v>351</v>
      </c>
      <c r="H85" s="83"/>
      <c r="J85" s="83"/>
      <c r="K85" s="6">
        <v>152</v>
      </c>
      <c r="L85" s="6">
        <v>242</v>
      </c>
      <c r="M85" s="6">
        <v>362</v>
      </c>
      <c r="N85" s="6">
        <v>161</v>
      </c>
      <c r="O85" s="6">
        <v>271</v>
      </c>
      <c r="P85" s="6">
        <v>351</v>
      </c>
      <c r="S85" s="20">
        <v>0.01</v>
      </c>
      <c r="T85" s="11">
        <v>3.73</v>
      </c>
      <c r="U85" s="11">
        <v>116</v>
      </c>
    </row>
    <row r="86" spans="1:32" x14ac:dyDescent="0.25">
      <c r="A86" s="10">
        <v>1</v>
      </c>
      <c r="B86" s="5">
        <v>4</v>
      </c>
      <c r="C86" s="5">
        <v>4</v>
      </c>
      <c r="D86" s="5">
        <v>5</v>
      </c>
      <c r="E86" s="5">
        <v>5</v>
      </c>
      <c r="F86" s="5">
        <v>4</v>
      </c>
      <c r="G86" s="5">
        <v>4</v>
      </c>
      <c r="H86" s="10">
        <f>SUM(B86:G86)</f>
        <v>26</v>
      </c>
      <c r="J86" s="9">
        <v>1</v>
      </c>
      <c r="K86" s="5">
        <v>2.5</v>
      </c>
      <c r="L86" s="5">
        <v>2.5</v>
      </c>
      <c r="M86" s="5">
        <v>5.5</v>
      </c>
      <c r="N86" s="5">
        <v>5.5</v>
      </c>
      <c r="O86" s="5">
        <v>2.5</v>
      </c>
      <c r="P86" s="5">
        <v>2.5</v>
      </c>
      <c r="Q86">
        <f>SUM(K86:P86)</f>
        <v>21</v>
      </c>
      <c r="S86" s="20">
        <v>1.4999999999999999E-2</v>
      </c>
      <c r="T86" s="11">
        <v>3.57</v>
      </c>
      <c r="U86" s="11">
        <v>110.5</v>
      </c>
    </row>
    <row r="87" spans="1:32" x14ac:dyDescent="0.25">
      <c r="A87" s="10">
        <f>A86+1</f>
        <v>2</v>
      </c>
      <c r="B87" s="5">
        <v>4</v>
      </c>
      <c r="C87" s="5">
        <v>2</v>
      </c>
      <c r="D87" s="5">
        <v>4</v>
      </c>
      <c r="E87" s="5">
        <v>4</v>
      </c>
      <c r="F87" s="5">
        <v>4</v>
      </c>
      <c r="G87" s="5">
        <v>5</v>
      </c>
      <c r="H87" s="10">
        <f t="shared" ref="H87:H116" si="20">SUM(B87:G87)</f>
        <v>23</v>
      </c>
      <c r="J87" s="9">
        <f>J86+1</f>
        <v>2</v>
      </c>
      <c r="K87" s="5">
        <v>3.5</v>
      </c>
      <c r="L87" s="5">
        <v>1</v>
      </c>
      <c r="M87" s="5">
        <v>3.5</v>
      </c>
      <c r="N87" s="5">
        <v>3.5</v>
      </c>
      <c r="O87" s="5">
        <v>3.5</v>
      </c>
      <c r="P87" s="5">
        <v>6</v>
      </c>
      <c r="Q87">
        <f t="shared" ref="Q87:Q115" si="21">SUM(K87:P87)</f>
        <v>21</v>
      </c>
      <c r="S87" s="20">
        <v>0.02</v>
      </c>
      <c r="T87" s="11">
        <v>3.37</v>
      </c>
      <c r="U87" s="11">
        <v>98</v>
      </c>
    </row>
    <row r="88" spans="1:32" x14ac:dyDescent="0.25">
      <c r="A88" s="10">
        <f t="shared" ref="A88:A115" si="22">A87+1</f>
        <v>3</v>
      </c>
      <c r="B88" s="5">
        <v>4</v>
      </c>
      <c r="C88" s="5">
        <v>2</v>
      </c>
      <c r="D88" s="5">
        <v>5</v>
      </c>
      <c r="E88" s="5">
        <v>5</v>
      </c>
      <c r="F88" s="5">
        <v>2</v>
      </c>
      <c r="G88" s="5">
        <v>4</v>
      </c>
      <c r="H88" s="10">
        <f t="shared" si="20"/>
        <v>22</v>
      </c>
      <c r="J88" s="9">
        <f t="shared" ref="J88:J115" si="23">J87+1</f>
        <v>3</v>
      </c>
      <c r="K88" s="5">
        <v>3.5</v>
      </c>
      <c r="L88" s="5">
        <v>1.5</v>
      </c>
      <c r="M88" s="5">
        <v>5.5</v>
      </c>
      <c r="N88" s="5">
        <v>5.5</v>
      </c>
      <c r="O88" s="5">
        <v>1.5</v>
      </c>
      <c r="P88" s="5">
        <v>3.5</v>
      </c>
      <c r="Q88">
        <f t="shared" si="21"/>
        <v>21</v>
      </c>
      <c r="S88" s="20">
        <v>2.5000000000000001E-2</v>
      </c>
      <c r="T88" s="11">
        <v>3.43</v>
      </c>
      <c r="U88" s="11">
        <v>99.5</v>
      </c>
    </row>
    <row r="89" spans="1:32" x14ac:dyDescent="0.25">
      <c r="A89" s="10">
        <f t="shared" si="22"/>
        <v>4</v>
      </c>
      <c r="B89" s="5">
        <v>4</v>
      </c>
      <c r="C89" s="5">
        <v>5</v>
      </c>
      <c r="D89" s="5">
        <v>4</v>
      </c>
      <c r="E89" s="5">
        <v>3</v>
      </c>
      <c r="F89" s="5">
        <v>4</v>
      </c>
      <c r="G89" s="5">
        <v>4</v>
      </c>
      <c r="H89" s="10">
        <f t="shared" si="20"/>
        <v>24</v>
      </c>
      <c r="J89" s="9">
        <f t="shared" si="23"/>
        <v>4</v>
      </c>
      <c r="K89" s="5">
        <v>3.5</v>
      </c>
      <c r="L89" s="5">
        <v>6</v>
      </c>
      <c r="M89" s="5">
        <v>3.5</v>
      </c>
      <c r="N89" s="5">
        <v>1</v>
      </c>
      <c r="O89" s="5">
        <v>3.5</v>
      </c>
      <c r="P89" s="5">
        <v>3.5</v>
      </c>
      <c r="Q89">
        <f t="shared" si="21"/>
        <v>21</v>
      </c>
      <c r="S89" s="20">
        <v>0.03</v>
      </c>
      <c r="T89" s="11">
        <v>3.37</v>
      </c>
      <c r="U89" s="11">
        <v>96.5</v>
      </c>
    </row>
    <row r="90" spans="1:32" x14ac:dyDescent="0.25">
      <c r="A90" s="10">
        <f t="shared" si="22"/>
        <v>5</v>
      </c>
      <c r="B90" s="5">
        <v>4</v>
      </c>
      <c r="C90" s="5">
        <v>5</v>
      </c>
      <c r="D90" s="5">
        <v>4</v>
      </c>
      <c r="E90" s="5">
        <v>4</v>
      </c>
      <c r="F90" s="5">
        <v>4</v>
      </c>
      <c r="G90" s="5">
        <v>4</v>
      </c>
      <c r="H90" s="10">
        <f t="shared" si="20"/>
        <v>25</v>
      </c>
      <c r="J90" s="9">
        <f t="shared" si="23"/>
        <v>5</v>
      </c>
      <c r="K90" s="5">
        <v>3</v>
      </c>
      <c r="L90" s="5">
        <v>6</v>
      </c>
      <c r="M90" s="5">
        <v>3</v>
      </c>
      <c r="N90" s="5">
        <v>3</v>
      </c>
      <c r="O90" s="5">
        <v>3</v>
      </c>
      <c r="P90" s="5">
        <v>3</v>
      </c>
      <c r="Q90">
        <f t="shared" si="21"/>
        <v>21</v>
      </c>
      <c r="S90" s="21" t="s">
        <v>33</v>
      </c>
      <c r="T90" s="84">
        <f>1.645*SQRT(30*6*(6+1)/5)</f>
        <v>26.113565440207509</v>
      </c>
      <c r="U90" s="85"/>
    </row>
    <row r="91" spans="1:32" x14ac:dyDescent="0.25">
      <c r="A91" s="10">
        <f t="shared" si="22"/>
        <v>6</v>
      </c>
      <c r="B91" s="5">
        <v>4</v>
      </c>
      <c r="C91" s="5">
        <v>4</v>
      </c>
      <c r="D91" s="5">
        <v>4</v>
      </c>
      <c r="E91" s="5">
        <v>4</v>
      </c>
      <c r="F91" s="5">
        <v>4</v>
      </c>
      <c r="G91" s="5">
        <v>4</v>
      </c>
      <c r="H91" s="10">
        <f t="shared" si="20"/>
        <v>24</v>
      </c>
      <c r="J91" s="9">
        <f t="shared" si="23"/>
        <v>6</v>
      </c>
      <c r="K91" s="5">
        <v>3.5</v>
      </c>
      <c r="L91" s="5">
        <v>3.5</v>
      </c>
      <c r="M91" s="5">
        <v>3.5</v>
      </c>
      <c r="N91" s="5">
        <v>3.5</v>
      </c>
      <c r="O91" s="5">
        <v>3.5</v>
      </c>
      <c r="P91" s="5">
        <v>3.5</v>
      </c>
      <c r="Q91">
        <f t="shared" si="21"/>
        <v>21</v>
      </c>
    </row>
    <row r="92" spans="1:32" x14ac:dyDescent="0.25">
      <c r="A92" s="10">
        <f t="shared" si="22"/>
        <v>7</v>
      </c>
      <c r="B92" s="5">
        <v>4</v>
      </c>
      <c r="C92" s="5">
        <v>4</v>
      </c>
      <c r="D92" s="5">
        <v>2</v>
      </c>
      <c r="E92" s="5">
        <v>2</v>
      </c>
      <c r="F92" s="5">
        <v>1</v>
      </c>
      <c r="G92" s="5">
        <v>1</v>
      </c>
      <c r="H92" s="10">
        <f t="shared" si="20"/>
        <v>14</v>
      </c>
      <c r="J92" s="9">
        <f t="shared" si="23"/>
        <v>7</v>
      </c>
      <c r="K92" s="5">
        <v>5.5</v>
      </c>
      <c r="L92" s="5">
        <v>5.5</v>
      </c>
      <c r="M92" s="5">
        <v>3.5</v>
      </c>
      <c r="N92" s="5">
        <v>3.5</v>
      </c>
      <c r="O92" s="5">
        <v>1.5</v>
      </c>
      <c r="P92" s="5">
        <v>1.5</v>
      </c>
      <c r="Q92">
        <f t="shared" si="21"/>
        <v>21</v>
      </c>
      <c r="S92" s="4" t="s">
        <v>34</v>
      </c>
      <c r="T92" s="4">
        <f>(12/((30*6)*(6+1))*SUMSQ(K116:P116)-3*(30)*(6+1))</f>
        <v>3.0761904761905043</v>
      </c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</row>
    <row r="93" spans="1:32" x14ac:dyDescent="0.25">
      <c r="A93" s="10">
        <f t="shared" si="22"/>
        <v>8</v>
      </c>
      <c r="B93" s="5">
        <v>1</v>
      </c>
      <c r="C93" s="5">
        <v>4</v>
      </c>
      <c r="D93" s="5">
        <v>5</v>
      </c>
      <c r="E93" s="5">
        <v>2</v>
      </c>
      <c r="F93" s="5">
        <v>4</v>
      </c>
      <c r="G93" s="5">
        <v>5</v>
      </c>
      <c r="H93" s="10">
        <f t="shared" si="20"/>
        <v>21</v>
      </c>
      <c r="J93" s="9">
        <f t="shared" si="23"/>
        <v>8</v>
      </c>
      <c r="K93" s="5">
        <v>1</v>
      </c>
      <c r="L93" s="5">
        <v>3.5</v>
      </c>
      <c r="M93" s="5">
        <v>5.5</v>
      </c>
      <c r="N93" s="5">
        <v>2</v>
      </c>
      <c r="O93" s="5">
        <v>3.5</v>
      </c>
      <c r="P93" s="5">
        <v>5.5</v>
      </c>
      <c r="Q93">
        <f t="shared" si="21"/>
        <v>21</v>
      </c>
      <c r="S93" s="4" t="s">
        <v>35</v>
      </c>
      <c r="T93" s="4">
        <f>_xlfn.CHISQ.INV.RT(0.05,5)</f>
        <v>11.070497693516353</v>
      </c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</row>
    <row r="94" spans="1:32" x14ac:dyDescent="0.25">
      <c r="A94" s="10">
        <f t="shared" si="22"/>
        <v>9</v>
      </c>
      <c r="B94" s="5">
        <v>5</v>
      </c>
      <c r="C94" s="5">
        <v>5</v>
      </c>
      <c r="D94" s="5">
        <v>5</v>
      </c>
      <c r="E94" s="5">
        <v>3</v>
      </c>
      <c r="F94" s="5">
        <v>3</v>
      </c>
      <c r="G94" s="5">
        <v>4</v>
      </c>
      <c r="H94" s="10">
        <f t="shared" si="20"/>
        <v>25</v>
      </c>
      <c r="J94" s="9">
        <f t="shared" si="23"/>
        <v>9</v>
      </c>
      <c r="K94" s="5">
        <v>5</v>
      </c>
      <c r="L94" s="5">
        <v>5</v>
      </c>
      <c r="M94" s="5">
        <v>5</v>
      </c>
      <c r="N94" s="5">
        <v>1.5</v>
      </c>
      <c r="O94" s="5">
        <v>1.5</v>
      </c>
      <c r="P94" s="5">
        <v>3</v>
      </c>
      <c r="Q94">
        <f t="shared" si="21"/>
        <v>21</v>
      </c>
      <c r="S94" s="4" t="s">
        <v>36</v>
      </c>
      <c r="T94" s="4" t="s">
        <v>158</v>
      </c>
      <c r="U94" s="4" t="s">
        <v>146</v>
      </c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</row>
    <row r="95" spans="1:32" x14ac:dyDescent="0.25">
      <c r="A95" s="10">
        <f t="shared" si="22"/>
        <v>10</v>
      </c>
      <c r="B95" s="5">
        <v>4</v>
      </c>
      <c r="C95" s="5">
        <v>5</v>
      </c>
      <c r="D95" s="5">
        <v>2</v>
      </c>
      <c r="E95" s="5">
        <v>4</v>
      </c>
      <c r="F95" s="5">
        <v>3</v>
      </c>
      <c r="G95" s="5">
        <v>5</v>
      </c>
      <c r="H95" s="10">
        <f t="shared" si="20"/>
        <v>23</v>
      </c>
      <c r="J95" s="9">
        <f t="shared" si="23"/>
        <v>10</v>
      </c>
      <c r="K95" s="5">
        <v>3.5</v>
      </c>
      <c r="L95" s="5">
        <v>5.5</v>
      </c>
      <c r="M95" s="5">
        <v>1</v>
      </c>
      <c r="N95" s="5">
        <v>3.5</v>
      </c>
      <c r="O95" s="5">
        <v>2</v>
      </c>
      <c r="P95" s="5">
        <v>5.5</v>
      </c>
      <c r="Q95">
        <f t="shared" si="21"/>
        <v>21</v>
      </c>
    </row>
    <row r="96" spans="1:32" x14ac:dyDescent="0.25">
      <c r="A96" s="10">
        <f>A95+1</f>
        <v>11</v>
      </c>
      <c r="B96" s="5">
        <v>5</v>
      </c>
      <c r="C96" s="5">
        <v>4</v>
      </c>
      <c r="D96" s="5">
        <v>4</v>
      </c>
      <c r="E96" s="5">
        <v>4</v>
      </c>
      <c r="F96" s="5">
        <v>4</v>
      </c>
      <c r="G96" s="5">
        <v>4</v>
      </c>
      <c r="H96" s="10">
        <f t="shared" si="20"/>
        <v>25</v>
      </c>
      <c r="J96" s="9">
        <f t="shared" si="23"/>
        <v>11</v>
      </c>
      <c r="K96" s="5">
        <v>6</v>
      </c>
      <c r="L96" s="5">
        <v>3</v>
      </c>
      <c r="M96" s="5">
        <v>3</v>
      </c>
      <c r="N96" s="5">
        <v>3</v>
      </c>
      <c r="O96" s="5">
        <v>3</v>
      </c>
      <c r="P96" s="5">
        <v>3</v>
      </c>
      <c r="Q96">
        <f t="shared" si="21"/>
        <v>21</v>
      </c>
    </row>
    <row r="97" spans="1:17" x14ac:dyDescent="0.25">
      <c r="A97" s="10">
        <f t="shared" si="22"/>
        <v>12</v>
      </c>
      <c r="B97" s="5">
        <v>5</v>
      </c>
      <c r="C97" s="5">
        <v>4</v>
      </c>
      <c r="D97" s="5">
        <v>4</v>
      </c>
      <c r="E97" s="5">
        <v>4</v>
      </c>
      <c r="F97" s="5">
        <v>4</v>
      </c>
      <c r="G97" s="5">
        <v>5</v>
      </c>
      <c r="H97" s="10">
        <f t="shared" si="20"/>
        <v>26</v>
      </c>
      <c r="J97" s="9">
        <f t="shared" si="23"/>
        <v>12</v>
      </c>
      <c r="K97" s="5">
        <v>5.5</v>
      </c>
      <c r="L97" s="5">
        <v>2.5</v>
      </c>
      <c r="M97" s="5">
        <v>2.5</v>
      </c>
      <c r="N97" s="5">
        <v>2.5</v>
      </c>
      <c r="O97" s="5">
        <v>2.5</v>
      </c>
      <c r="P97" s="5">
        <v>5.5</v>
      </c>
      <c r="Q97">
        <f t="shared" si="21"/>
        <v>21</v>
      </c>
    </row>
    <row r="98" spans="1:17" x14ac:dyDescent="0.25">
      <c r="A98" s="10">
        <f t="shared" si="22"/>
        <v>13</v>
      </c>
      <c r="B98" s="5">
        <v>5</v>
      </c>
      <c r="C98" s="5">
        <v>5</v>
      </c>
      <c r="D98" s="5">
        <v>4</v>
      </c>
      <c r="E98" s="5">
        <v>4</v>
      </c>
      <c r="F98" s="5">
        <v>4</v>
      </c>
      <c r="G98" s="5">
        <v>4</v>
      </c>
      <c r="H98" s="10">
        <f t="shared" si="20"/>
        <v>26</v>
      </c>
      <c r="J98" s="9">
        <f t="shared" si="23"/>
        <v>13</v>
      </c>
      <c r="K98" s="5">
        <v>5.5</v>
      </c>
      <c r="L98" s="5">
        <v>5.5</v>
      </c>
      <c r="M98" s="5">
        <v>2.5</v>
      </c>
      <c r="N98" s="5">
        <v>2.5</v>
      </c>
      <c r="O98" s="5">
        <v>2.5</v>
      </c>
      <c r="P98" s="5">
        <v>2.5</v>
      </c>
      <c r="Q98">
        <f t="shared" si="21"/>
        <v>21</v>
      </c>
    </row>
    <row r="99" spans="1:17" x14ac:dyDescent="0.25">
      <c r="A99" s="10">
        <f t="shared" si="22"/>
        <v>14</v>
      </c>
      <c r="B99" s="5">
        <v>4</v>
      </c>
      <c r="C99" s="5">
        <v>4</v>
      </c>
      <c r="D99" s="5">
        <v>5</v>
      </c>
      <c r="E99" s="5">
        <v>5</v>
      </c>
      <c r="F99" s="5">
        <v>5</v>
      </c>
      <c r="G99" s="5">
        <v>5</v>
      </c>
      <c r="H99" s="10">
        <f t="shared" si="20"/>
        <v>28</v>
      </c>
      <c r="J99" s="9">
        <f t="shared" si="23"/>
        <v>14</v>
      </c>
      <c r="K99" s="5">
        <v>1.5</v>
      </c>
      <c r="L99" s="5">
        <v>1.5</v>
      </c>
      <c r="M99" s="5">
        <v>4.5</v>
      </c>
      <c r="N99" s="5">
        <v>4.5</v>
      </c>
      <c r="O99" s="5">
        <v>4.5</v>
      </c>
      <c r="P99" s="5">
        <v>4.5</v>
      </c>
      <c r="Q99">
        <f t="shared" si="21"/>
        <v>21</v>
      </c>
    </row>
    <row r="100" spans="1:17" x14ac:dyDescent="0.25">
      <c r="A100" s="10">
        <f t="shared" si="22"/>
        <v>15</v>
      </c>
      <c r="B100" s="5">
        <v>3</v>
      </c>
      <c r="C100" s="5">
        <v>4</v>
      </c>
      <c r="D100" s="5">
        <v>4</v>
      </c>
      <c r="E100" s="5">
        <v>5</v>
      </c>
      <c r="F100" s="5">
        <v>4</v>
      </c>
      <c r="G100" s="5">
        <v>4</v>
      </c>
      <c r="H100" s="10">
        <f t="shared" si="20"/>
        <v>24</v>
      </c>
      <c r="J100" s="9">
        <f t="shared" si="23"/>
        <v>15</v>
      </c>
      <c r="K100" s="5">
        <v>1</v>
      </c>
      <c r="L100" s="5">
        <v>3.5</v>
      </c>
      <c r="M100" s="5">
        <v>3.5</v>
      </c>
      <c r="N100" s="5">
        <v>6</v>
      </c>
      <c r="O100" s="5">
        <v>3.5</v>
      </c>
      <c r="P100" s="5">
        <v>3.5</v>
      </c>
      <c r="Q100">
        <f t="shared" si="21"/>
        <v>21</v>
      </c>
    </row>
    <row r="101" spans="1:17" x14ac:dyDescent="0.25">
      <c r="A101" s="10">
        <f t="shared" si="22"/>
        <v>16</v>
      </c>
      <c r="B101" s="5">
        <v>2</v>
      </c>
      <c r="C101" s="5">
        <v>4</v>
      </c>
      <c r="D101" s="5">
        <v>2</v>
      </c>
      <c r="E101" s="5">
        <v>4</v>
      </c>
      <c r="F101" s="5">
        <v>5</v>
      </c>
      <c r="G101" s="5">
        <v>2</v>
      </c>
      <c r="H101" s="10">
        <f t="shared" si="20"/>
        <v>19</v>
      </c>
      <c r="J101" s="9">
        <f t="shared" si="23"/>
        <v>16</v>
      </c>
      <c r="K101" s="5">
        <v>2</v>
      </c>
      <c r="L101" s="5">
        <v>4.5</v>
      </c>
      <c r="M101" s="5">
        <v>2</v>
      </c>
      <c r="N101" s="5">
        <v>4.5</v>
      </c>
      <c r="O101" s="5">
        <v>6</v>
      </c>
      <c r="P101" s="5">
        <v>2</v>
      </c>
      <c r="Q101">
        <f t="shared" si="21"/>
        <v>21</v>
      </c>
    </row>
    <row r="102" spans="1:17" x14ac:dyDescent="0.25">
      <c r="A102" s="10">
        <f t="shared" si="22"/>
        <v>17</v>
      </c>
      <c r="B102" s="5">
        <v>2</v>
      </c>
      <c r="C102" s="5">
        <v>3</v>
      </c>
      <c r="D102" s="5">
        <v>4</v>
      </c>
      <c r="E102" s="5">
        <v>2</v>
      </c>
      <c r="F102" s="5">
        <v>4</v>
      </c>
      <c r="G102" s="5">
        <v>5</v>
      </c>
      <c r="H102" s="10">
        <f t="shared" si="20"/>
        <v>20</v>
      </c>
      <c r="J102" s="9">
        <f t="shared" si="23"/>
        <v>17</v>
      </c>
      <c r="K102" s="5">
        <v>1.5</v>
      </c>
      <c r="L102" s="5">
        <v>3</v>
      </c>
      <c r="M102" s="5">
        <v>4.5</v>
      </c>
      <c r="N102" s="5">
        <v>1.5</v>
      </c>
      <c r="O102" s="5">
        <v>4.5</v>
      </c>
      <c r="P102" s="5">
        <v>6</v>
      </c>
      <c r="Q102">
        <f t="shared" si="21"/>
        <v>21</v>
      </c>
    </row>
    <row r="103" spans="1:17" x14ac:dyDescent="0.25">
      <c r="A103" s="10">
        <f>A102+1</f>
        <v>18</v>
      </c>
      <c r="B103" s="5">
        <v>3</v>
      </c>
      <c r="C103" s="5">
        <v>3</v>
      </c>
      <c r="D103" s="5">
        <v>4</v>
      </c>
      <c r="E103" s="5">
        <v>2</v>
      </c>
      <c r="F103" s="5">
        <v>2</v>
      </c>
      <c r="G103" s="5">
        <v>1</v>
      </c>
      <c r="H103" s="10">
        <f t="shared" si="20"/>
        <v>15</v>
      </c>
      <c r="J103" s="9">
        <f t="shared" si="23"/>
        <v>18</v>
      </c>
      <c r="K103" s="5">
        <v>4.5</v>
      </c>
      <c r="L103" s="5">
        <v>4.5</v>
      </c>
      <c r="M103" s="5">
        <v>6</v>
      </c>
      <c r="N103" s="5">
        <v>2.5</v>
      </c>
      <c r="O103" s="5">
        <v>2.5</v>
      </c>
      <c r="P103" s="5">
        <v>1</v>
      </c>
      <c r="Q103">
        <f t="shared" si="21"/>
        <v>21</v>
      </c>
    </row>
    <row r="104" spans="1:17" x14ac:dyDescent="0.25">
      <c r="A104" s="10">
        <f t="shared" si="22"/>
        <v>19</v>
      </c>
      <c r="B104" s="5">
        <v>4</v>
      </c>
      <c r="C104" s="5">
        <v>4</v>
      </c>
      <c r="D104" s="5">
        <v>4</v>
      </c>
      <c r="E104" s="5">
        <v>3</v>
      </c>
      <c r="F104" s="5">
        <v>4</v>
      </c>
      <c r="G104" s="5">
        <v>3</v>
      </c>
      <c r="H104" s="10">
        <f t="shared" si="20"/>
        <v>22</v>
      </c>
      <c r="J104" s="9">
        <f t="shared" si="23"/>
        <v>19</v>
      </c>
      <c r="K104" s="5">
        <v>4.5</v>
      </c>
      <c r="L104" s="5">
        <v>4.5</v>
      </c>
      <c r="M104" s="5">
        <v>4.5</v>
      </c>
      <c r="N104" s="5">
        <v>1.5</v>
      </c>
      <c r="O104" s="5">
        <v>4.5</v>
      </c>
      <c r="P104" s="5">
        <v>1.5</v>
      </c>
      <c r="Q104">
        <f t="shared" si="21"/>
        <v>21</v>
      </c>
    </row>
    <row r="105" spans="1:17" x14ac:dyDescent="0.25">
      <c r="A105" s="10">
        <f t="shared" si="22"/>
        <v>20</v>
      </c>
      <c r="B105" s="5">
        <v>4</v>
      </c>
      <c r="C105" s="5">
        <v>5</v>
      </c>
      <c r="D105" s="5">
        <v>5</v>
      </c>
      <c r="E105" s="5">
        <v>4</v>
      </c>
      <c r="F105" s="5">
        <v>3</v>
      </c>
      <c r="G105" s="5">
        <v>3</v>
      </c>
      <c r="H105" s="10">
        <f t="shared" si="20"/>
        <v>24</v>
      </c>
      <c r="J105" s="9">
        <f t="shared" si="23"/>
        <v>20</v>
      </c>
      <c r="K105" s="5">
        <v>3.5</v>
      </c>
      <c r="L105" s="5">
        <v>5.5</v>
      </c>
      <c r="M105" s="5">
        <v>5.5</v>
      </c>
      <c r="N105" s="5">
        <v>3.5</v>
      </c>
      <c r="O105" s="5">
        <v>1.5</v>
      </c>
      <c r="P105" s="5">
        <v>1.5</v>
      </c>
      <c r="Q105">
        <f t="shared" si="21"/>
        <v>21</v>
      </c>
    </row>
    <row r="106" spans="1:17" x14ac:dyDescent="0.25">
      <c r="A106" s="10">
        <f t="shared" si="22"/>
        <v>21</v>
      </c>
      <c r="B106" s="5">
        <v>1</v>
      </c>
      <c r="C106" s="5">
        <v>2</v>
      </c>
      <c r="D106" s="5">
        <v>2</v>
      </c>
      <c r="E106" s="5">
        <v>2</v>
      </c>
      <c r="F106" s="5">
        <v>4</v>
      </c>
      <c r="G106" s="5">
        <v>4</v>
      </c>
      <c r="H106" s="10">
        <f t="shared" si="20"/>
        <v>15</v>
      </c>
      <c r="J106" s="9">
        <f t="shared" si="23"/>
        <v>21</v>
      </c>
      <c r="K106" s="5">
        <v>1</v>
      </c>
      <c r="L106" s="5">
        <v>3</v>
      </c>
      <c r="M106" s="5">
        <v>3</v>
      </c>
      <c r="N106" s="5">
        <v>3</v>
      </c>
      <c r="O106" s="5">
        <v>5.5</v>
      </c>
      <c r="P106" s="5">
        <v>5.5</v>
      </c>
      <c r="Q106">
        <f t="shared" si="21"/>
        <v>21</v>
      </c>
    </row>
    <row r="107" spans="1:17" x14ac:dyDescent="0.25">
      <c r="A107" s="10">
        <f t="shared" si="22"/>
        <v>22</v>
      </c>
      <c r="B107" s="5">
        <v>4</v>
      </c>
      <c r="C107" s="5">
        <v>2</v>
      </c>
      <c r="D107" s="5">
        <v>2</v>
      </c>
      <c r="E107" s="5">
        <v>3</v>
      </c>
      <c r="F107" s="5">
        <v>4</v>
      </c>
      <c r="G107" s="5">
        <v>1</v>
      </c>
      <c r="H107" s="10">
        <f t="shared" si="20"/>
        <v>16</v>
      </c>
      <c r="J107" s="9">
        <f t="shared" si="23"/>
        <v>22</v>
      </c>
      <c r="K107" s="5">
        <v>5.5</v>
      </c>
      <c r="L107" s="5">
        <v>2.5</v>
      </c>
      <c r="M107" s="5">
        <v>2.5</v>
      </c>
      <c r="N107" s="5">
        <v>4</v>
      </c>
      <c r="O107" s="5">
        <v>5.5</v>
      </c>
      <c r="P107" s="5">
        <v>1</v>
      </c>
      <c r="Q107">
        <f t="shared" si="21"/>
        <v>21</v>
      </c>
    </row>
    <row r="108" spans="1:17" x14ac:dyDescent="0.25">
      <c r="A108" s="10">
        <f t="shared" si="22"/>
        <v>23</v>
      </c>
      <c r="B108" s="5">
        <v>3</v>
      </c>
      <c r="C108" s="5">
        <v>1</v>
      </c>
      <c r="D108" s="5">
        <v>2</v>
      </c>
      <c r="E108" s="5">
        <v>4</v>
      </c>
      <c r="F108" s="5">
        <v>2</v>
      </c>
      <c r="G108" s="5">
        <v>3</v>
      </c>
      <c r="H108" s="10">
        <f t="shared" si="20"/>
        <v>15</v>
      </c>
      <c r="J108" s="9">
        <f t="shared" si="23"/>
        <v>23</v>
      </c>
      <c r="K108" s="5">
        <v>4.5</v>
      </c>
      <c r="L108" s="5">
        <v>1</v>
      </c>
      <c r="M108" s="5">
        <v>2.5</v>
      </c>
      <c r="N108" s="5">
        <v>6</v>
      </c>
      <c r="O108" s="5">
        <v>2.5</v>
      </c>
      <c r="P108" s="5">
        <v>4.5</v>
      </c>
      <c r="Q108">
        <f t="shared" si="21"/>
        <v>21</v>
      </c>
    </row>
    <row r="109" spans="1:17" x14ac:dyDescent="0.25">
      <c r="A109" s="10">
        <f>A108+1</f>
        <v>24</v>
      </c>
      <c r="B109" s="5">
        <v>4</v>
      </c>
      <c r="C109" s="5">
        <v>5</v>
      </c>
      <c r="D109" s="5">
        <v>2</v>
      </c>
      <c r="E109" s="5">
        <v>2</v>
      </c>
      <c r="F109" s="5">
        <v>2</v>
      </c>
      <c r="G109" s="5">
        <v>1</v>
      </c>
      <c r="H109" s="10">
        <f t="shared" si="20"/>
        <v>16</v>
      </c>
      <c r="J109" s="9">
        <f t="shared" si="23"/>
        <v>24</v>
      </c>
      <c r="K109" s="5">
        <v>5</v>
      </c>
      <c r="L109" s="5">
        <v>6</v>
      </c>
      <c r="M109" s="5">
        <v>3</v>
      </c>
      <c r="N109" s="5">
        <v>3</v>
      </c>
      <c r="O109" s="5">
        <v>3</v>
      </c>
      <c r="P109" s="5">
        <v>1</v>
      </c>
      <c r="Q109">
        <f t="shared" si="21"/>
        <v>21</v>
      </c>
    </row>
    <row r="110" spans="1:17" x14ac:dyDescent="0.25">
      <c r="A110" s="10">
        <f t="shared" si="22"/>
        <v>25</v>
      </c>
      <c r="B110" s="5">
        <v>3</v>
      </c>
      <c r="C110" s="5">
        <v>3</v>
      </c>
      <c r="D110" s="5">
        <v>1</v>
      </c>
      <c r="E110" s="5">
        <v>1</v>
      </c>
      <c r="F110" s="5">
        <v>2</v>
      </c>
      <c r="G110" s="5">
        <v>1</v>
      </c>
      <c r="H110" s="10">
        <f t="shared" si="20"/>
        <v>11</v>
      </c>
      <c r="J110" s="9">
        <f t="shared" si="23"/>
        <v>25</v>
      </c>
      <c r="K110" s="5">
        <v>5.5</v>
      </c>
      <c r="L110" s="5">
        <v>5.5</v>
      </c>
      <c r="M110" s="5">
        <v>2</v>
      </c>
      <c r="N110" s="5">
        <v>2</v>
      </c>
      <c r="O110" s="5">
        <v>4</v>
      </c>
      <c r="P110" s="5">
        <v>2</v>
      </c>
      <c r="Q110">
        <f t="shared" si="21"/>
        <v>21</v>
      </c>
    </row>
    <row r="111" spans="1:17" x14ac:dyDescent="0.25">
      <c r="A111" s="10">
        <f t="shared" si="22"/>
        <v>26</v>
      </c>
      <c r="B111" s="5">
        <v>4</v>
      </c>
      <c r="C111" s="5">
        <v>4</v>
      </c>
      <c r="D111" s="5">
        <v>4</v>
      </c>
      <c r="E111" s="5">
        <v>4</v>
      </c>
      <c r="F111" s="5">
        <v>4</v>
      </c>
      <c r="G111" s="5">
        <v>4</v>
      </c>
      <c r="H111" s="10">
        <f t="shared" si="20"/>
        <v>24</v>
      </c>
      <c r="J111" s="9">
        <f t="shared" si="23"/>
        <v>26</v>
      </c>
      <c r="K111" s="5">
        <v>3.5</v>
      </c>
      <c r="L111" s="5">
        <v>3.5</v>
      </c>
      <c r="M111" s="5">
        <v>3.5</v>
      </c>
      <c r="N111" s="5">
        <v>3.5</v>
      </c>
      <c r="O111" s="5">
        <v>3.5</v>
      </c>
      <c r="P111" s="5">
        <v>3.5</v>
      </c>
      <c r="Q111">
        <f t="shared" si="21"/>
        <v>21</v>
      </c>
    </row>
    <row r="112" spans="1:17" x14ac:dyDescent="0.25">
      <c r="A112" s="10">
        <f t="shared" si="22"/>
        <v>27</v>
      </c>
      <c r="B112" s="5">
        <v>2</v>
      </c>
      <c r="C112" s="5">
        <v>4</v>
      </c>
      <c r="D112" s="5">
        <v>4</v>
      </c>
      <c r="E112" s="5">
        <v>4</v>
      </c>
      <c r="F112" s="5">
        <v>2</v>
      </c>
      <c r="G112" s="5">
        <v>2</v>
      </c>
      <c r="H112" s="10">
        <f t="shared" si="20"/>
        <v>18</v>
      </c>
      <c r="J112" s="9">
        <f t="shared" si="23"/>
        <v>27</v>
      </c>
      <c r="K112" s="5">
        <v>2</v>
      </c>
      <c r="L112" s="5">
        <v>5</v>
      </c>
      <c r="M112" s="5">
        <v>5</v>
      </c>
      <c r="N112" s="5">
        <v>5</v>
      </c>
      <c r="O112" s="5">
        <v>2</v>
      </c>
      <c r="P112" s="5">
        <v>2</v>
      </c>
      <c r="Q112">
        <f t="shared" si="21"/>
        <v>21</v>
      </c>
    </row>
    <row r="113" spans="1:21" x14ac:dyDescent="0.25">
      <c r="A113" s="10">
        <f t="shared" si="22"/>
        <v>28</v>
      </c>
      <c r="B113" s="5">
        <v>3</v>
      </c>
      <c r="C113" s="5">
        <v>2</v>
      </c>
      <c r="D113" s="5">
        <v>2</v>
      </c>
      <c r="E113" s="5">
        <v>2</v>
      </c>
      <c r="F113" s="5">
        <v>3</v>
      </c>
      <c r="G113" s="5">
        <v>4</v>
      </c>
      <c r="H113" s="10">
        <f t="shared" si="20"/>
        <v>16</v>
      </c>
      <c r="J113" s="9">
        <f t="shared" si="23"/>
        <v>28</v>
      </c>
      <c r="K113" s="5">
        <v>4.5</v>
      </c>
      <c r="L113" s="5">
        <v>2</v>
      </c>
      <c r="M113" s="5">
        <v>2</v>
      </c>
      <c r="N113" s="5">
        <v>2</v>
      </c>
      <c r="O113" s="5">
        <v>4.5</v>
      </c>
      <c r="P113" s="5">
        <v>6</v>
      </c>
      <c r="Q113">
        <f t="shared" si="21"/>
        <v>21</v>
      </c>
    </row>
    <row r="114" spans="1:21" x14ac:dyDescent="0.25">
      <c r="A114" s="10">
        <f>A113+1</f>
        <v>29</v>
      </c>
      <c r="B114" s="5">
        <v>4</v>
      </c>
      <c r="C114" s="5">
        <v>5</v>
      </c>
      <c r="D114" s="5">
        <v>3</v>
      </c>
      <c r="E114" s="5">
        <v>2</v>
      </c>
      <c r="F114" s="5">
        <v>4</v>
      </c>
      <c r="G114" s="5">
        <v>2</v>
      </c>
      <c r="H114" s="10">
        <f t="shared" si="20"/>
        <v>20</v>
      </c>
      <c r="J114" s="9">
        <f t="shared" si="23"/>
        <v>29</v>
      </c>
      <c r="K114" s="5">
        <v>4.5</v>
      </c>
      <c r="L114" s="5">
        <v>6</v>
      </c>
      <c r="M114" s="5">
        <v>3</v>
      </c>
      <c r="N114" s="5">
        <v>1.5</v>
      </c>
      <c r="O114" s="5">
        <v>4.5</v>
      </c>
      <c r="P114" s="5">
        <v>1.5</v>
      </c>
      <c r="Q114">
        <f t="shared" si="21"/>
        <v>21</v>
      </c>
    </row>
    <row r="115" spans="1:21" x14ac:dyDescent="0.25">
      <c r="A115" s="12">
        <f t="shared" si="22"/>
        <v>30</v>
      </c>
      <c r="B115" s="13">
        <v>4</v>
      </c>
      <c r="C115" s="13">
        <v>4</v>
      </c>
      <c r="D115" s="13">
        <v>5</v>
      </c>
      <c r="E115" s="13">
        <v>4</v>
      </c>
      <c r="F115" s="13">
        <v>4</v>
      </c>
      <c r="G115" s="13">
        <v>3</v>
      </c>
      <c r="H115" s="10">
        <f t="shared" si="20"/>
        <v>24</v>
      </c>
      <c r="J115" s="9">
        <f t="shared" si="23"/>
        <v>30</v>
      </c>
      <c r="K115" s="5">
        <v>3.5</v>
      </c>
      <c r="L115" s="5">
        <v>3.5</v>
      </c>
      <c r="M115" s="5">
        <v>6</v>
      </c>
      <c r="N115" s="5">
        <v>3.5</v>
      </c>
      <c r="O115" s="5">
        <v>3.5</v>
      </c>
      <c r="P115" s="5">
        <v>1</v>
      </c>
      <c r="Q115">
        <f t="shared" si="21"/>
        <v>21</v>
      </c>
    </row>
    <row r="116" spans="1:21" x14ac:dyDescent="0.25">
      <c r="A116" s="19" t="s">
        <v>18</v>
      </c>
      <c r="B116" s="15">
        <f>SUM(B86:B115)</f>
        <v>107</v>
      </c>
      <c r="C116" s="15">
        <f t="shared" ref="C116" si="24">SUM(C86:C115)</f>
        <v>112</v>
      </c>
      <c r="D116" s="15">
        <f t="shared" ref="D116" si="25">SUM(D86:D115)</f>
        <v>107</v>
      </c>
      <c r="E116" s="15">
        <f t="shared" ref="E116" si="26">SUM(E86:E115)</f>
        <v>101</v>
      </c>
      <c r="F116" s="15">
        <f t="shared" ref="F116" si="27">SUM(F86:F115)</f>
        <v>103</v>
      </c>
      <c r="G116" s="15">
        <f t="shared" ref="G116" si="28">SUM(G86:G115)</f>
        <v>101</v>
      </c>
      <c r="H116" s="14">
        <f t="shared" si="20"/>
        <v>631</v>
      </c>
      <c r="J116" s="10" t="s">
        <v>18</v>
      </c>
      <c r="K116" s="17">
        <f>SUM(K86:K115)</f>
        <v>109.5</v>
      </c>
      <c r="L116" s="17">
        <f t="shared" ref="L116" si="29">SUM(L86:L115)</f>
        <v>116</v>
      </c>
      <c r="M116" s="17">
        <f t="shared" ref="M116" si="30">SUM(M86:M115)</f>
        <v>110.5</v>
      </c>
      <c r="N116" s="17">
        <f t="shared" ref="N116" si="31">SUM(N86:N115)</f>
        <v>98</v>
      </c>
      <c r="O116" s="17">
        <f t="shared" ref="O116" si="32">SUM(O86:O115)</f>
        <v>99.5</v>
      </c>
      <c r="P116" s="17">
        <f t="shared" ref="P116" si="33">SUM(P86:P115)</f>
        <v>96.5</v>
      </c>
    </row>
    <row r="117" spans="1:21" x14ac:dyDescent="0.25">
      <c r="A117" s="19" t="s">
        <v>28</v>
      </c>
      <c r="B117" s="16">
        <f>AVERAGE(B86:B115)</f>
        <v>3.5666666666666669</v>
      </c>
      <c r="C117" s="16">
        <f t="shared" ref="C117:G117" si="34">AVERAGE(C86:C115)</f>
        <v>3.7333333333333334</v>
      </c>
      <c r="D117" s="16">
        <f t="shared" si="34"/>
        <v>3.5666666666666669</v>
      </c>
      <c r="E117" s="16">
        <f t="shared" si="34"/>
        <v>3.3666666666666667</v>
      </c>
      <c r="F117" s="16">
        <f t="shared" si="34"/>
        <v>3.4333333333333331</v>
      </c>
      <c r="G117" s="16">
        <f t="shared" si="34"/>
        <v>3.3666666666666667</v>
      </c>
      <c r="H117" s="14"/>
      <c r="J117" s="10" t="s">
        <v>28</v>
      </c>
      <c r="K117" s="18">
        <f>AVERAGE(K86:K115)</f>
        <v>3.65</v>
      </c>
      <c r="L117" s="18">
        <f t="shared" ref="L117:P117" si="35">AVERAGE(L86:L115)</f>
        <v>3.8666666666666667</v>
      </c>
      <c r="M117" s="18">
        <f t="shared" si="35"/>
        <v>3.6833333333333331</v>
      </c>
      <c r="N117" s="18">
        <f t="shared" si="35"/>
        <v>3.2666666666666666</v>
      </c>
      <c r="O117" s="18">
        <f t="shared" si="35"/>
        <v>3.3166666666666669</v>
      </c>
      <c r="P117" s="18">
        <f t="shared" si="35"/>
        <v>3.2166666666666668</v>
      </c>
    </row>
    <row r="121" spans="1:21" x14ac:dyDescent="0.25">
      <c r="A121" s="4" t="s">
        <v>39</v>
      </c>
      <c r="J121" s="8" t="s">
        <v>29</v>
      </c>
    </row>
    <row r="122" spans="1:21" x14ac:dyDescent="0.25">
      <c r="B122" s="7">
        <v>5.0000000000000001E-3</v>
      </c>
      <c r="C122" s="7">
        <v>0.01</v>
      </c>
      <c r="D122" s="7">
        <v>1.4999999999999999E-2</v>
      </c>
      <c r="E122" s="7">
        <v>0.02</v>
      </c>
      <c r="F122" s="7">
        <v>2.5000000000000001E-2</v>
      </c>
      <c r="G122" s="7">
        <v>0.03</v>
      </c>
      <c r="K122" s="7">
        <v>5.0000000000000001E-3</v>
      </c>
      <c r="L122" s="7">
        <v>0.01</v>
      </c>
      <c r="M122" s="7">
        <v>1.4999999999999999E-2</v>
      </c>
      <c r="N122" s="7">
        <v>0.02</v>
      </c>
      <c r="O122" s="7">
        <v>2.5000000000000001E-2</v>
      </c>
      <c r="P122" s="7">
        <v>0.03</v>
      </c>
      <c r="S122" s="9" t="s">
        <v>30</v>
      </c>
      <c r="T122" s="9" t="s">
        <v>31</v>
      </c>
      <c r="U122" s="9" t="s">
        <v>32</v>
      </c>
    </row>
    <row r="123" spans="1:21" x14ac:dyDescent="0.25">
      <c r="A123" s="83" t="s">
        <v>25</v>
      </c>
      <c r="B123" s="83" t="s">
        <v>26</v>
      </c>
      <c r="C123" s="83"/>
      <c r="D123" s="83"/>
      <c r="E123" s="83"/>
      <c r="F123" s="83"/>
      <c r="G123" s="83"/>
      <c r="H123" s="83" t="s">
        <v>18</v>
      </c>
      <c r="J123" s="83" t="s">
        <v>25</v>
      </c>
      <c r="K123" s="83" t="s">
        <v>26</v>
      </c>
      <c r="L123" s="83"/>
      <c r="M123" s="83"/>
      <c r="N123" s="83"/>
      <c r="O123" s="83"/>
      <c r="P123" s="83"/>
      <c r="S123" s="20">
        <v>5.0000000000000001E-3</v>
      </c>
      <c r="T123" s="11">
        <v>3.43</v>
      </c>
      <c r="U123" s="11">
        <v>105.5</v>
      </c>
    </row>
    <row r="124" spans="1:21" x14ac:dyDescent="0.25">
      <c r="A124" s="83"/>
      <c r="B124" s="6">
        <v>152</v>
      </c>
      <c r="C124" s="6">
        <v>242</v>
      </c>
      <c r="D124" s="6">
        <v>362</v>
      </c>
      <c r="E124" s="6">
        <v>161</v>
      </c>
      <c r="F124" s="6">
        <v>271</v>
      </c>
      <c r="G124" s="6">
        <v>351</v>
      </c>
      <c r="H124" s="83"/>
      <c r="J124" s="83"/>
      <c r="K124" s="6">
        <v>152</v>
      </c>
      <c r="L124" s="6">
        <v>242</v>
      </c>
      <c r="M124" s="6">
        <v>362</v>
      </c>
      <c r="N124" s="6">
        <v>161</v>
      </c>
      <c r="O124" s="6">
        <v>271</v>
      </c>
      <c r="P124" s="6">
        <v>351</v>
      </c>
      <c r="S124" s="20">
        <v>0.01</v>
      </c>
      <c r="T124" s="11">
        <v>3.57</v>
      </c>
      <c r="U124" s="11">
        <v>111.5</v>
      </c>
    </row>
    <row r="125" spans="1:21" x14ac:dyDescent="0.25">
      <c r="A125" s="10">
        <v>1</v>
      </c>
      <c r="B125" s="5">
        <v>5</v>
      </c>
      <c r="C125" s="5">
        <v>5</v>
      </c>
      <c r="D125" s="5">
        <v>4</v>
      </c>
      <c r="E125" s="5">
        <v>4</v>
      </c>
      <c r="F125" s="5">
        <v>3</v>
      </c>
      <c r="G125" s="5">
        <v>3</v>
      </c>
      <c r="H125" s="10">
        <f>SUM(B125:G125)</f>
        <v>24</v>
      </c>
      <c r="J125" s="9">
        <v>1</v>
      </c>
      <c r="K125" s="5">
        <v>5.5</v>
      </c>
      <c r="L125" s="5">
        <v>5.5</v>
      </c>
      <c r="M125" s="5">
        <v>3.5</v>
      </c>
      <c r="N125" s="5">
        <v>3.5</v>
      </c>
      <c r="O125" s="5">
        <v>1.5</v>
      </c>
      <c r="P125" s="5">
        <v>1.5</v>
      </c>
      <c r="Q125">
        <f>SUM(K125:P125)</f>
        <v>21</v>
      </c>
      <c r="S125" s="20">
        <v>1.4999999999999999E-2</v>
      </c>
      <c r="T125" s="11">
        <v>3.6</v>
      </c>
      <c r="U125" s="11">
        <v>115</v>
      </c>
    </row>
    <row r="126" spans="1:21" x14ac:dyDescent="0.25">
      <c r="A126" s="10">
        <f>A125+1</f>
        <v>2</v>
      </c>
      <c r="B126" s="5">
        <v>2</v>
      </c>
      <c r="C126" s="5">
        <v>5</v>
      </c>
      <c r="D126" s="5">
        <v>4</v>
      </c>
      <c r="E126" s="5">
        <v>2</v>
      </c>
      <c r="F126" s="5">
        <v>4</v>
      </c>
      <c r="G126" s="5">
        <v>5</v>
      </c>
      <c r="H126" s="10">
        <f t="shared" ref="H126:H155" si="36">SUM(B126:G126)</f>
        <v>22</v>
      </c>
      <c r="J126" s="9">
        <f>J125+1</f>
        <v>2</v>
      </c>
      <c r="K126" s="5">
        <v>1.5</v>
      </c>
      <c r="L126" s="5">
        <v>5.5</v>
      </c>
      <c r="M126" s="5">
        <v>3.5</v>
      </c>
      <c r="N126" s="5">
        <v>1.5</v>
      </c>
      <c r="O126" s="5">
        <v>3.5</v>
      </c>
      <c r="P126" s="5">
        <v>5.5</v>
      </c>
      <c r="Q126">
        <f t="shared" ref="Q126:Q154" si="37">SUM(K126:P126)</f>
        <v>21</v>
      </c>
      <c r="S126" s="20">
        <v>0.02</v>
      </c>
      <c r="T126" s="11">
        <v>3.4</v>
      </c>
      <c r="U126" s="11">
        <v>103</v>
      </c>
    </row>
    <row r="127" spans="1:21" x14ac:dyDescent="0.25">
      <c r="A127" s="10">
        <f t="shared" ref="A127:A154" si="38">A126+1</f>
        <v>3</v>
      </c>
      <c r="B127" s="5">
        <v>4</v>
      </c>
      <c r="C127" s="5">
        <v>4</v>
      </c>
      <c r="D127" s="5">
        <v>4</v>
      </c>
      <c r="E127" s="5">
        <v>4</v>
      </c>
      <c r="F127" s="5">
        <v>4</v>
      </c>
      <c r="G127" s="5">
        <v>5</v>
      </c>
      <c r="H127" s="10">
        <f t="shared" si="36"/>
        <v>25</v>
      </c>
      <c r="J127" s="9">
        <f t="shared" ref="J127:J154" si="39">J126+1</f>
        <v>3</v>
      </c>
      <c r="K127" s="5">
        <v>3</v>
      </c>
      <c r="L127" s="5">
        <v>3</v>
      </c>
      <c r="M127" s="5">
        <v>3</v>
      </c>
      <c r="N127" s="5">
        <v>3</v>
      </c>
      <c r="O127" s="5">
        <v>3</v>
      </c>
      <c r="P127" s="5">
        <v>6</v>
      </c>
      <c r="Q127">
        <f t="shared" si="37"/>
        <v>21</v>
      </c>
      <c r="S127" s="20">
        <v>2.5000000000000001E-2</v>
      </c>
      <c r="T127" s="11">
        <v>3.23</v>
      </c>
      <c r="U127" s="11">
        <v>90.5</v>
      </c>
    </row>
    <row r="128" spans="1:21" x14ac:dyDescent="0.25">
      <c r="A128" s="10">
        <f t="shared" si="38"/>
        <v>4</v>
      </c>
      <c r="B128" s="5">
        <v>5</v>
      </c>
      <c r="C128" s="5">
        <v>5</v>
      </c>
      <c r="D128" s="5">
        <v>4</v>
      </c>
      <c r="E128" s="5">
        <v>4</v>
      </c>
      <c r="F128" s="5">
        <v>5</v>
      </c>
      <c r="G128" s="5">
        <v>5</v>
      </c>
      <c r="H128" s="10">
        <f t="shared" si="36"/>
        <v>28</v>
      </c>
      <c r="J128" s="9">
        <f t="shared" si="39"/>
        <v>4</v>
      </c>
      <c r="K128" s="5">
        <v>4.5</v>
      </c>
      <c r="L128" s="5">
        <v>4.5</v>
      </c>
      <c r="M128" s="5">
        <v>1.5</v>
      </c>
      <c r="N128" s="5">
        <v>1.5</v>
      </c>
      <c r="O128" s="5">
        <v>4.5</v>
      </c>
      <c r="P128" s="5">
        <v>4.5</v>
      </c>
      <c r="Q128">
        <f t="shared" si="37"/>
        <v>21</v>
      </c>
      <c r="S128" s="20">
        <v>0.03</v>
      </c>
      <c r="T128" s="11">
        <v>3.53</v>
      </c>
      <c r="U128" s="11">
        <v>104.5</v>
      </c>
    </row>
    <row r="129" spans="1:32" x14ac:dyDescent="0.25">
      <c r="A129" s="10">
        <f t="shared" si="38"/>
        <v>5</v>
      </c>
      <c r="B129" s="5">
        <v>5</v>
      </c>
      <c r="C129" s="5">
        <v>5</v>
      </c>
      <c r="D129" s="5">
        <v>5</v>
      </c>
      <c r="E129" s="5">
        <v>4</v>
      </c>
      <c r="F129" s="5">
        <v>4</v>
      </c>
      <c r="G129" s="5">
        <v>4</v>
      </c>
      <c r="H129" s="10">
        <f t="shared" si="36"/>
        <v>27</v>
      </c>
      <c r="J129" s="9">
        <f t="shared" si="39"/>
        <v>5</v>
      </c>
      <c r="K129" s="5">
        <v>5</v>
      </c>
      <c r="L129" s="5">
        <v>5</v>
      </c>
      <c r="M129" s="5">
        <v>5</v>
      </c>
      <c r="N129" s="5">
        <v>2</v>
      </c>
      <c r="O129" s="5">
        <v>2</v>
      </c>
      <c r="P129" s="5">
        <v>2</v>
      </c>
      <c r="Q129">
        <f t="shared" si="37"/>
        <v>21</v>
      </c>
      <c r="S129" s="21" t="s">
        <v>33</v>
      </c>
      <c r="T129" s="84">
        <f>1.645*SQRT(30*6*(6+1)/5)</f>
        <v>26.113565440207509</v>
      </c>
      <c r="U129" s="85"/>
    </row>
    <row r="130" spans="1:32" x14ac:dyDescent="0.25">
      <c r="A130" s="10">
        <f t="shared" si="38"/>
        <v>6</v>
      </c>
      <c r="B130" s="5">
        <v>4</v>
      </c>
      <c r="C130" s="5">
        <v>3</v>
      </c>
      <c r="D130" s="5">
        <v>4</v>
      </c>
      <c r="E130" s="5">
        <v>5</v>
      </c>
      <c r="F130" s="5">
        <v>4</v>
      </c>
      <c r="G130" s="5">
        <v>3</v>
      </c>
      <c r="H130" s="10">
        <f t="shared" si="36"/>
        <v>23</v>
      </c>
      <c r="J130" s="9">
        <f t="shared" si="39"/>
        <v>6</v>
      </c>
      <c r="K130" s="5">
        <v>4</v>
      </c>
      <c r="L130" s="5">
        <v>1.5</v>
      </c>
      <c r="M130" s="5">
        <v>4</v>
      </c>
      <c r="N130" s="5">
        <v>6</v>
      </c>
      <c r="O130" s="5">
        <v>4</v>
      </c>
      <c r="P130" s="5">
        <v>1.5</v>
      </c>
      <c r="Q130">
        <f t="shared" si="37"/>
        <v>21</v>
      </c>
    </row>
    <row r="131" spans="1:32" x14ac:dyDescent="0.25">
      <c r="A131" s="10">
        <f t="shared" si="38"/>
        <v>7</v>
      </c>
      <c r="B131" s="5">
        <v>2</v>
      </c>
      <c r="C131" s="5">
        <v>2</v>
      </c>
      <c r="D131" s="5">
        <v>2</v>
      </c>
      <c r="E131" s="5">
        <v>2</v>
      </c>
      <c r="F131" s="5">
        <v>2</v>
      </c>
      <c r="G131" s="5">
        <v>2</v>
      </c>
      <c r="H131" s="10">
        <f t="shared" si="36"/>
        <v>12</v>
      </c>
      <c r="J131" s="9">
        <f t="shared" si="39"/>
        <v>7</v>
      </c>
      <c r="K131" s="5">
        <v>3.5</v>
      </c>
      <c r="L131" s="5">
        <v>3.5</v>
      </c>
      <c r="M131" s="5">
        <v>3.5</v>
      </c>
      <c r="N131" s="5">
        <v>3.5</v>
      </c>
      <c r="O131" s="5">
        <v>3.5</v>
      </c>
      <c r="P131" s="5">
        <v>3.5</v>
      </c>
      <c r="Q131">
        <f t="shared" si="37"/>
        <v>21</v>
      </c>
      <c r="S131" s="4" t="s">
        <v>34</v>
      </c>
      <c r="T131" s="94">
        <f>(12/((30*6)*(6+1))*SUMSQ(K155:P155)-3*(30)*(6+1))</f>
        <v>3.4000000000000909</v>
      </c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</row>
    <row r="132" spans="1:32" x14ac:dyDescent="0.25">
      <c r="A132" s="10">
        <f t="shared" si="38"/>
        <v>8</v>
      </c>
      <c r="B132" s="5">
        <v>2</v>
      </c>
      <c r="C132" s="5">
        <v>3</v>
      </c>
      <c r="D132" s="5">
        <v>3</v>
      </c>
      <c r="E132" s="5">
        <v>3</v>
      </c>
      <c r="F132" s="5">
        <v>4</v>
      </c>
      <c r="G132" s="5">
        <v>4</v>
      </c>
      <c r="H132" s="10">
        <f t="shared" si="36"/>
        <v>19</v>
      </c>
      <c r="J132" s="9">
        <f t="shared" si="39"/>
        <v>8</v>
      </c>
      <c r="K132" s="5">
        <v>1</v>
      </c>
      <c r="L132" s="5">
        <v>3</v>
      </c>
      <c r="M132" s="5">
        <v>3</v>
      </c>
      <c r="N132" s="5">
        <v>3</v>
      </c>
      <c r="O132" s="5">
        <v>5.5</v>
      </c>
      <c r="P132" s="5">
        <v>5.5</v>
      </c>
      <c r="Q132">
        <f t="shared" si="37"/>
        <v>21</v>
      </c>
      <c r="S132" s="4" t="s">
        <v>35</v>
      </c>
      <c r="T132" s="4">
        <f>_xlfn.CHISQ.INV.RT(0.05,5)</f>
        <v>11.070497693516353</v>
      </c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</row>
    <row r="133" spans="1:32" x14ac:dyDescent="0.25">
      <c r="A133" s="10">
        <f t="shared" si="38"/>
        <v>9</v>
      </c>
      <c r="B133" s="5">
        <v>4</v>
      </c>
      <c r="C133" s="5">
        <v>4</v>
      </c>
      <c r="D133" s="5">
        <v>3</v>
      </c>
      <c r="E133" s="5">
        <v>2</v>
      </c>
      <c r="F133" s="5">
        <v>2</v>
      </c>
      <c r="G133" s="5">
        <v>2</v>
      </c>
      <c r="H133" s="10">
        <f t="shared" si="36"/>
        <v>17</v>
      </c>
      <c r="J133" s="9">
        <f t="shared" si="39"/>
        <v>9</v>
      </c>
      <c r="K133" s="5">
        <v>5.5</v>
      </c>
      <c r="L133" s="5">
        <v>5.5</v>
      </c>
      <c r="M133" s="5">
        <v>4</v>
      </c>
      <c r="N133" s="5">
        <v>2</v>
      </c>
      <c r="O133" s="5">
        <v>2</v>
      </c>
      <c r="P133" s="5">
        <v>2</v>
      </c>
      <c r="Q133">
        <f t="shared" si="37"/>
        <v>21</v>
      </c>
      <c r="S133" s="4" t="s">
        <v>36</v>
      </c>
      <c r="T133" s="4" t="s">
        <v>158</v>
      </c>
      <c r="U133" s="4" t="s">
        <v>149</v>
      </c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</row>
    <row r="134" spans="1:32" x14ac:dyDescent="0.25">
      <c r="A134" s="10">
        <f t="shared" si="38"/>
        <v>10</v>
      </c>
      <c r="B134" s="5">
        <v>2</v>
      </c>
      <c r="C134" s="5">
        <v>3</v>
      </c>
      <c r="D134" s="5">
        <v>4</v>
      </c>
      <c r="E134" s="5">
        <v>3</v>
      </c>
      <c r="F134" s="5">
        <v>3</v>
      </c>
      <c r="G134" s="5">
        <v>5</v>
      </c>
      <c r="H134" s="10">
        <f t="shared" si="36"/>
        <v>20</v>
      </c>
      <c r="J134" s="9">
        <f t="shared" si="39"/>
        <v>10</v>
      </c>
      <c r="K134" s="5">
        <v>1</v>
      </c>
      <c r="L134" s="5">
        <v>3</v>
      </c>
      <c r="M134" s="5">
        <v>5</v>
      </c>
      <c r="N134" s="5">
        <v>3</v>
      </c>
      <c r="O134" s="5">
        <v>3</v>
      </c>
      <c r="P134" s="5">
        <v>6</v>
      </c>
      <c r="Q134">
        <f t="shared" si="37"/>
        <v>21</v>
      </c>
    </row>
    <row r="135" spans="1:32" x14ac:dyDescent="0.25">
      <c r="A135" s="10">
        <f>A134+1</f>
        <v>11</v>
      </c>
      <c r="B135" s="5">
        <v>5</v>
      </c>
      <c r="C135" s="5">
        <v>5</v>
      </c>
      <c r="D135" s="5">
        <v>4</v>
      </c>
      <c r="E135" s="5">
        <v>5</v>
      </c>
      <c r="F135" s="5">
        <v>4</v>
      </c>
      <c r="G135" s="5">
        <v>4</v>
      </c>
      <c r="H135" s="10">
        <f t="shared" si="36"/>
        <v>27</v>
      </c>
      <c r="J135" s="9">
        <f t="shared" si="39"/>
        <v>11</v>
      </c>
      <c r="K135" s="5">
        <v>5</v>
      </c>
      <c r="L135" s="5">
        <v>5</v>
      </c>
      <c r="M135" s="5">
        <v>2</v>
      </c>
      <c r="N135" s="5">
        <v>5</v>
      </c>
      <c r="O135" s="5">
        <v>2</v>
      </c>
      <c r="P135" s="5">
        <v>2</v>
      </c>
      <c r="Q135">
        <f t="shared" si="37"/>
        <v>21</v>
      </c>
    </row>
    <row r="136" spans="1:32" x14ac:dyDescent="0.25">
      <c r="A136" s="10">
        <f t="shared" si="38"/>
        <v>12</v>
      </c>
      <c r="B136" s="5">
        <v>5</v>
      </c>
      <c r="C136" s="5">
        <v>4</v>
      </c>
      <c r="D136" s="5">
        <v>5</v>
      </c>
      <c r="E136" s="5">
        <v>4</v>
      </c>
      <c r="F136" s="5">
        <v>4</v>
      </c>
      <c r="G136" s="5">
        <v>5</v>
      </c>
      <c r="H136" s="10">
        <f t="shared" si="36"/>
        <v>27</v>
      </c>
      <c r="J136" s="9">
        <f t="shared" si="39"/>
        <v>12</v>
      </c>
      <c r="K136" s="5">
        <v>5.5</v>
      </c>
      <c r="L136" s="5">
        <v>2.5</v>
      </c>
      <c r="M136" s="5">
        <v>5.5</v>
      </c>
      <c r="N136" s="5">
        <v>2.5</v>
      </c>
      <c r="O136" s="5">
        <v>2.5</v>
      </c>
      <c r="P136" s="5">
        <v>2.5</v>
      </c>
      <c r="Q136">
        <f t="shared" si="37"/>
        <v>21</v>
      </c>
    </row>
    <row r="137" spans="1:32" x14ac:dyDescent="0.25">
      <c r="A137" s="10">
        <f t="shared" si="38"/>
        <v>13</v>
      </c>
      <c r="B137" s="5">
        <v>4</v>
      </c>
      <c r="C137" s="5">
        <v>4</v>
      </c>
      <c r="D137" s="5">
        <v>4</v>
      </c>
      <c r="E137" s="5">
        <v>4</v>
      </c>
      <c r="F137" s="5">
        <v>4</v>
      </c>
      <c r="G137" s="5">
        <v>4</v>
      </c>
      <c r="H137" s="10">
        <f t="shared" si="36"/>
        <v>24</v>
      </c>
      <c r="J137" s="9">
        <f t="shared" si="39"/>
        <v>13</v>
      </c>
      <c r="K137" s="5">
        <v>3.5</v>
      </c>
      <c r="L137" s="5">
        <v>3.5</v>
      </c>
      <c r="M137" s="5">
        <v>3.5</v>
      </c>
      <c r="N137" s="5">
        <v>3.5</v>
      </c>
      <c r="O137" s="5">
        <v>3.5</v>
      </c>
      <c r="P137" s="5">
        <v>3.5</v>
      </c>
      <c r="Q137">
        <f t="shared" si="37"/>
        <v>21</v>
      </c>
    </row>
    <row r="138" spans="1:32" x14ac:dyDescent="0.25">
      <c r="A138" s="10">
        <f t="shared" si="38"/>
        <v>14</v>
      </c>
      <c r="B138" s="5">
        <v>4</v>
      </c>
      <c r="C138" s="5">
        <v>4</v>
      </c>
      <c r="D138" s="5">
        <v>4</v>
      </c>
      <c r="E138" s="5">
        <v>4</v>
      </c>
      <c r="F138" s="5">
        <v>4</v>
      </c>
      <c r="G138" s="5">
        <v>4</v>
      </c>
      <c r="H138" s="10">
        <f t="shared" si="36"/>
        <v>24</v>
      </c>
      <c r="J138" s="9">
        <f t="shared" si="39"/>
        <v>14</v>
      </c>
      <c r="K138" s="5">
        <v>3.5</v>
      </c>
      <c r="L138" s="5">
        <v>3.5</v>
      </c>
      <c r="M138" s="5">
        <v>3.5</v>
      </c>
      <c r="N138" s="5">
        <v>3.5</v>
      </c>
      <c r="O138" s="5">
        <v>3.5</v>
      </c>
      <c r="P138" s="5">
        <v>3.5</v>
      </c>
      <c r="Q138">
        <f t="shared" si="37"/>
        <v>21</v>
      </c>
    </row>
    <row r="139" spans="1:32" x14ac:dyDescent="0.25">
      <c r="A139" s="10">
        <f t="shared" si="38"/>
        <v>15</v>
      </c>
      <c r="B139" s="5">
        <v>3</v>
      </c>
      <c r="C139" s="5">
        <v>3</v>
      </c>
      <c r="D139" s="5">
        <v>4</v>
      </c>
      <c r="E139" s="5">
        <v>4</v>
      </c>
      <c r="F139" s="5">
        <v>4</v>
      </c>
      <c r="G139" s="5">
        <v>4</v>
      </c>
      <c r="H139" s="10">
        <f t="shared" si="36"/>
        <v>22</v>
      </c>
      <c r="J139" s="9">
        <f t="shared" si="39"/>
        <v>15</v>
      </c>
      <c r="K139" s="5">
        <v>1.5</v>
      </c>
      <c r="L139" s="5">
        <v>1.5</v>
      </c>
      <c r="M139" s="5">
        <v>4.5</v>
      </c>
      <c r="N139" s="5">
        <v>4.5</v>
      </c>
      <c r="O139" s="5">
        <v>4.5</v>
      </c>
      <c r="P139" s="5">
        <v>4.5</v>
      </c>
      <c r="Q139">
        <f t="shared" si="37"/>
        <v>21</v>
      </c>
    </row>
    <row r="140" spans="1:32" x14ac:dyDescent="0.25">
      <c r="A140" s="10">
        <f t="shared" si="38"/>
        <v>16</v>
      </c>
      <c r="B140" s="5">
        <v>4</v>
      </c>
      <c r="C140" s="5">
        <v>4</v>
      </c>
      <c r="D140" s="5">
        <v>4</v>
      </c>
      <c r="E140" s="5">
        <v>3</v>
      </c>
      <c r="F140" s="5">
        <v>4</v>
      </c>
      <c r="G140" s="5">
        <v>2</v>
      </c>
      <c r="H140" s="10">
        <f t="shared" si="36"/>
        <v>21</v>
      </c>
      <c r="J140" s="9">
        <f t="shared" si="39"/>
        <v>16</v>
      </c>
      <c r="K140" s="5">
        <v>4.5</v>
      </c>
      <c r="L140" s="5">
        <v>4.5</v>
      </c>
      <c r="M140" s="5">
        <v>4.5</v>
      </c>
      <c r="N140" s="5">
        <v>2</v>
      </c>
      <c r="O140" s="5">
        <v>4.5</v>
      </c>
      <c r="P140" s="5">
        <v>1</v>
      </c>
      <c r="Q140">
        <f t="shared" si="37"/>
        <v>21</v>
      </c>
    </row>
    <row r="141" spans="1:32" x14ac:dyDescent="0.25">
      <c r="A141" s="10">
        <f t="shared" si="38"/>
        <v>17</v>
      </c>
      <c r="B141" s="5">
        <v>4</v>
      </c>
      <c r="C141" s="5">
        <v>5</v>
      </c>
      <c r="D141" s="5">
        <v>4</v>
      </c>
      <c r="E141" s="5">
        <v>3</v>
      </c>
      <c r="F141" s="5">
        <v>4</v>
      </c>
      <c r="G141" s="5">
        <v>5</v>
      </c>
      <c r="H141" s="10">
        <f t="shared" si="36"/>
        <v>25</v>
      </c>
      <c r="J141" s="9">
        <f t="shared" si="39"/>
        <v>17</v>
      </c>
      <c r="K141" s="5">
        <v>3</v>
      </c>
      <c r="L141" s="5">
        <v>5.5</v>
      </c>
      <c r="M141" s="5">
        <v>3</v>
      </c>
      <c r="N141" s="5">
        <v>1</v>
      </c>
      <c r="O141" s="5">
        <v>3</v>
      </c>
      <c r="P141" s="5">
        <v>5.5</v>
      </c>
      <c r="Q141">
        <f t="shared" si="37"/>
        <v>21</v>
      </c>
    </row>
    <row r="142" spans="1:32" x14ac:dyDescent="0.25">
      <c r="A142" s="10">
        <f>A141+1</f>
        <v>18</v>
      </c>
      <c r="B142" s="5">
        <v>2</v>
      </c>
      <c r="C142" s="5">
        <v>3</v>
      </c>
      <c r="D142" s="5">
        <v>4</v>
      </c>
      <c r="E142" s="5">
        <v>3</v>
      </c>
      <c r="F142" s="5">
        <v>1</v>
      </c>
      <c r="G142" s="5">
        <v>2</v>
      </c>
      <c r="H142" s="10">
        <f t="shared" si="36"/>
        <v>15</v>
      </c>
      <c r="J142" s="9">
        <f t="shared" si="39"/>
        <v>18</v>
      </c>
      <c r="K142" s="5">
        <v>2.5</v>
      </c>
      <c r="L142" s="5">
        <v>4.5</v>
      </c>
      <c r="M142" s="5">
        <v>6</v>
      </c>
      <c r="N142" s="5">
        <v>4.5</v>
      </c>
      <c r="O142" s="5">
        <v>1</v>
      </c>
      <c r="P142" s="5">
        <v>2.5</v>
      </c>
      <c r="Q142">
        <f t="shared" si="37"/>
        <v>21</v>
      </c>
    </row>
    <row r="143" spans="1:32" x14ac:dyDescent="0.25">
      <c r="A143" s="10">
        <f t="shared" si="38"/>
        <v>19</v>
      </c>
      <c r="B143" s="5">
        <v>4</v>
      </c>
      <c r="C143" s="5">
        <v>4</v>
      </c>
      <c r="D143" s="5">
        <v>4</v>
      </c>
      <c r="E143" s="5">
        <v>4</v>
      </c>
      <c r="F143" s="5">
        <v>3</v>
      </c>
      <c r="G143" s="5">
        <v>4</v>
      </c>
      <c r="H143" s="10">
        <f t="shared" si="36"/>
        <v>23</v>
      </c>
      <c r="J143" s="9">
        <f t="shared" si="39"/>
        <v>19</v>
      </c>
      <c r="K143" s="5">
        <v>4</v>
      </c>
      <c r="L143" s="5">
        <v>4</v>
      </c>
      <c r="M143" s="5">
        <v>4</v>
      </c>
      <c r="N143" s="5">
        <v>4</v>
      </c>
      <c r="O143" s="5">
        <v>1</v>
      </c>
      <c r="P143" s="5">
        <v>4</v>
      </c>
      <c r="Q143">
        <f t="shared" si="37"/>
        <v>21</v>
      </c>
    </row>
    <row r="144" spans="1:32" x14ac:dyDescent="0.25">
      <c r="A144" s="10">
        <f t="shared" si="38"/>
        <v>20</v>
      </c>
      <c r="B144" s="5">
        <v>5</v>
      </c>
      <c r="C144" s="5">
        <v>5</v>
      </c>
      <c r="D144" s="5">
        <v>4</v>
      </c>
      <c r="E144" s="5">
        <v>4</v>
      </c>
      <c r="F144" s="5">
        <v>3</v>
      </c>
      <c r="G144" s="5">
        <v>3</v>
      </c>
      <c r="H144" s="10">
        <f t="shared" si="36"/>
        <v>24</v>
      </c>
      <c r="J144" s="9">
        <f t="shared" si="39"/>
        <v>20</v>
      </c>
      <c r="K144" s="5">
        <v>5.5</v>
      </c>
      <c r="L144" s="5">
        <v>5.5</v>
      </c>
      <c r="M144" s="5">
        <v>3.5</v>
      </c>
      <c r="N144" s="5">
        <v>3.5</v>
      </c>
      <c r="O144" s="5">
        <v>1.5</v>
      </c>
      <c r="P144" s="5">
        <v>1.5</v>
      </c>
      <c r="Q144">
        <f t="shared" si="37"/>
        <v>21</v>
      </c>
    </row>
    <row r="145" spans="1:17" x14ac:dyDescent="0.25">
      <c r="A145" s="10">
        <f t="shared" si="38"/>
        <v>21</v>
      </c>
      <c r="B145" s="5">
        <v>2</v>
      </c>
      <c r="C145" s="5">
        <v>2</v>
      </c>
      <c r="D145" s="5">
        <v>2</v>
      </c>
      <c r="E145" s="5">
        <v>4</v>
      </c>
      <c r="F145" s="5">
        <v>2</v>
      </c>
      <c r="G145" s="5">
        <v>4</v>
      </c>
      <c r="H145" s="10">
        <f t="shared" si="36"/>
        <v>16</v>
      </c>
      <c r="J145" s="9">
        <f t="shared" si="39"/>
        <v>21</v>
      </c>
      <c r="K145" s="5">
        <v>2.5</v>
      </c>
      <c r="L145" s="5">
        <v>2.5</v>
      </c>
      <c r="M145" s="5">
        <v>2.5</v>
      </c>
      <c r="N145" s="5">
        <v>5.5</v>
      </c>
      <c r="O145" s="5">
        <v>2.5</v>
      </c>
      <c r="P145" s="5">
        <v>5.5</v>
      </c>
      <c r="Q145">
        <f t="shared" si="37"/>
        <v>21</v>
      </c>
    </row>
    <row r="146" spans="1:17" x14ac:dyDescent="0.25">
      <c r="A146" s="10">
        <f t="shared" si="38"/>
        <v>22</v>
      </c>
      <c r="B146" s="5">
        <v>3</v>
      </c>
      <c r="C146" s="5">
        <v>2</v>
      </c>
      <c r="D146" s="5">
        <v>3</v>
      </c>
      <c r="E146" s="5">
        <v>4</v>
      </c>
      <c r="F146" s="5">
        <v>3</v>
      </c>
      <c r="G146" s="5">
        <v>3</v>
      </c>
      <c r="H146" s="10">
        <f t="shared" si="36"/>
        <v>18</v>
      </c>
      <c r="J146" s="9">
        <f t="shared" si="39"/>
        <v>22</v>
      </c>
      <c r="K146" s="5">
        <v>3.5</v>
      </c>
      <c r="L146" s="5">
        <v>1</v>
      </c>
      <c r="M146" s="5">
        <v>3.5</v>
      </c>
      <c r="N146" s="5">
        <v>6</v>
      </c>
      <c r="O146" s="5">
        <v>3.5</v>
      </c>
      <c r="P146" s="5">
        <v>3.5</v>
      </c>
      <c r="Q146">
        <f t="shared" si="37"/>
        <v>21</v>
      </c>
    </row>
    <row r="147" spans="1:17" x14ac:dyDescent="0.25">
      <c r="A147" s="10">
        <f t="shared" si="38"/>
        <v>23</v>
      </c>
      <c r="B147" s="5">
        <v>3</v>
      </c>
      <c r="C147" s="5">
        <v>1</v>
      </c>
      <c r="D147" s="5">
        <v>4</v>
      </c>
      <c r="E147" s="5">
        <v>4</v>
      </c>
      <c r="F147" s="5">
        <v>4</v>
      </c>
      <c r="G147" s="5">
        <v>3</v>
      </c>
      <c r="H147" s="10">
        <f t="shared" si="36"/>
        <v>19</v>
      </c>
      <c r="J147" s="9">
        <f t="shared" si="39"/>
        <v>23</v>
      </c>
      <c r="K147" s="5">
        <v>2.5</v>
      </c>
      <c r="L147" s="5">
        <v>1</v>
      </c>
      <c r="M147" s="5">
        <v>5</v>
      </c>
      <c r="N147" s="5">
        <v>5</v>
      </c>
      <c r="O147" s="5">
        <v>5</v>
      </c>
      <c r="P147" s="5">
        <v>2.5</v>
      </c>
      <c r="Q147">
        <f t="shared" si="37"/>
        <v>21</v>
      </c>
    </row>
    <row r="148" spans="1:17" x14ac:dyDescent="0.25">
      <c r="A148" s="10">
        <f>A147+1</f>
        <v>24</v>
      </c>
      <c r="B148" s="5">
        <v>3</v>
      </c>
      <c r="C148" s="5">
        <v>4</v>
      </c>
      <c r="D148" s="5">
        <v>3</v>
      </c>
      <c r="E148" s="5">
        <v>3</v>
      </c>
      <c r="F148" s="5">
        <v>2</v>
      </c>
      <c r="G148" s="5">
        <v>2</v>
      </c>
      <c r="H148" s="10">
        <f t="shared" si="36"/>
        <v>17</v>
      </c>
      <c r="J148" s="9">
        <f t="shared" si="39"/>
        <v>24</v>
      </c>
      <c r="K148" s="5">
        <v>4</v>
      </c>
      <c r="L148" s="5">
        <v>6</v>
      </c>
      <c r="M148" s="5">
        <v>4</v>
      </c>
      <c r="N148" s="5">
        <v>4</v>
      </c>
      <c r="O148" s="5">
        <v>1.5</v>
      </c>
      <c r="P148" s="5">
        <v>1.5</v>
      </c>
      <c r="Q148">
        <f t="shared" si="37"/>
        <v>21</v>
      </c>
    </row>
    <row r="149" spans="1:17" x14ac:dyDescent="0.25">
      <c r="A149" s="10">
        <f t="shared" si="38"/>
        <v>25</v>
      </c>
      <c r="B149" s="5">
        <v>1</v>
      </c>
      <c r="C149" s="5">
        <v>1</v>
      </c>
      <c r="D149" s="5">
        <v>2</v>
      </c>
      <c r="E149" s="5">
        <v>1</v>
      </c>
      <c r="F149" s="5">
        <v>1</v>
      </c>
      <c r="G149" s="5">
        <v>1</v>
      </c>
      <c r="H149" s="10">
        <f t="shared" si="36"/>
        <v>7</v>
      </c>
      <c r="J149" s="9">
        <f t="shared" si="39"/>
        <v>25</v>
      </c>
      <c r="K149" s="5">
        <v>3</v>
      </c>
      <c r="L149" s="5">
        <v>3</v>
      </c>
      <c r="M149" s="5">
        <v>6</v>
      </c>
      <c r="N149" s="5">
        <v>3</v>
      </c>
      <c r="O149" s="5">
        <v>3</v>
      </c>
      <c r="P149" s="5">
        <v>3</v>
      </c>
      <c r="Q149">
        <f t="shared" si="37"/>
        <v>21</v>
      </c>
    </row>
    <row r="150" spans="1:17" x14ac:dyDescent="0.25">
      <c r="A150" s="10">
        <f t="shared" si="38"/>
        <v>26</v>
      </c>
      <c r="B150" s="5">
        <v>4</v>
      </c>
      <c r="C150" s="5">
        <v>4</v>
      </c>
      <c r="D150" s="5">
        <v>5</v>
      </c>
      <c r="E150" s="5">
        <v>5</v>
      </c>
      <c r="F150" s="5">
        <v>4</v>
      </c>
      <c r="G150" s="5">
        <v>4</v>
      </c>
      <c r="H150" s="10">
        <f t="shared" si="36"/>
        <v>26</v>
      </c>
      <c r="J150" s="9">
        <f t="shared" si="39"/>
        <v>26</v>
      </c>
      <c r="K150" s="5">
        <v>2.5</v>
      </c>
      <c r="L150" s="5">
        <v>2.5</v>
      </c>
      <c r="M150" s="5">
        <v>5.5</v>
      </c>
      <c r="N150" s="5">
        <v>5.5</v>
      </c>
      <c r="O150" s="5">
        <v>2.5</v>
      </c>
      <c r="P150" s="5">
        <v>2.5</v>
      </c>
      <c r="Q150">
        <f t="shared" si="37"/>
        <v>21</v>
      </c>
    </row>
    <row r="151" spans="1:17" x14ac:dyDescent="0.25">
      <c r="A151" s="10">
        <f t="shared" si="38"/>
        <v>27</v>
      </c>
      <c r="B151" s="5">
        <v>2</v>
      </c>
      <c r="C151" s="5">
        <v>4</v>
      </c>
      <c r="D151" s="5">
        <v>2</v>
      </c>
      <c r="E151" s="5">
        <v>2</v>
      </c>
      <c r="F151" s="5">
        <v>4</v>
      </c>
      <c r="G151" s="5">
        <v>4</v>
      </c>
      <c r="H151" s="10">
        <f t="shared" si="36"/>
        <v>18</v>
      </c>
      <c r="J151" s="9">
        <f t="shared" si="39"/>
        <v>27</v>
      </c>
      <c r="K151" s="5">
        <v>2</v>
      </c>
      <c r="L151" s="5">
        <v>5</v>
      </c>
      <c r="M151" s="5">
        <v>2</v>
      </c>
      <c r="N151" s="5">
        <v>2</v>
      </c>
      <c r="O151" s="5">
        <v>5</v>
      </c>
      <c r="P151" s="5">
        <v>5</v>
      </c>
      <c r="Q151">
        <f t="shared" si="37"/>
        <v>21</v>
      </c>
    </row>
    <row r="152" spans="1:17" x14ac:dyDescent="0.25">
      <c r="A152" s="10">
        <f t="shared" si="38"/>
        <v>28</v>
      </c>
      <c r="B152" s="5">
        <v>4</v>
      </c>
      <c r="C152" s="5">
        <v>3</v>
      </c>
      <c r="D152" s="5">
        <v>3</v>
      </c>
      <c r="E152" s="5">
        <v>2</v>
      </c>
      <c r="F152" s="5">
        <v>1</v>
      </c>
      <c r="G152" s="5">
        <v>4</v>
      </c>
      <c r="H152" s="10">
        <f t="shared" si="36"/>
        <v>17</v>
      </c>
      <c r="J152" s="9">
        <f t="shared" si="39"/>
        <v>28</v>
      </c>
      <c r="K152" s="5">
        <v>5.5</v>
      </c>
      <c r="L152" s="5">
        <v>3.5</v>
      </c>
      <c r="M152" s="5">
        <v>3.5</v>
      </c>
      <c r="N152" s="5">
        <v>2</v>
      </c>
      <c r="O152" s="5">
        <v>1</v>
      </c>
      <c r="P152" s="5">
        <v>5.5</v>
      </c>
      <c r="Q152">
        <f t="shared" si="37"/>
        <v>21</v>
      </c>
    </row>
    <row r="153" spans="1:17" x14ac:dyDescent="0.25">
      <c r="A153" s="10">
        <f>A152+1</f>
        <v>29</v>
      </c>
      <c r="B153" s="5">
        <v>4</v>
      </c>
      <c r="C153" s="5">
        <v>4</v>
      </c>
      <c r="D153" s="5">
        <v>4</v>
      </c>
      <c r="E153" s="5">
        <v>4</v>
      </c>
      <c r="F153" s="5">
        <v>4</v>
      </c>
      <c r="G153" s="5">
        <v>4</v>
      </c>
      <c r="H153" s="10">
        <f t="shared" si="36"/>
        <v>24</v>
      </c>
      <c r="J153" s="9">
        <f t="shared" si="39"/>
        <v>29</v>
      </c>
      <c r="K153" s="5">
        <v>3.5</v>
      </c>
      <c r="L153" s="5">
        <v>3.5</v>
      </c>
      <c r="M153" s="5">
        <v>3.5</v>
      </c>
      <c r="N153" s="5">
        <v>3.5</v>
      </c>
      <c r="O153" s="5">
        <v>3.5</v>
      </c>
      <c r="P153" s="5">
        <v>3.5</v>
      </c>
      <c r="Q153">
        <f t="shared" si="37"/>
        <v>21</v>
      </c>
    </row>
    <row r="154" spans="1:17" x14ac:dyDescent="0.25">
      <c r="A154" s="12">
        <f t="shared" si="38"/>
        <v>30</v>
      </c>
      <c r="B154" s="13">
        <v>2</v>
      </c>
      <c r="C154" s="13">
        <v>2</v>
      </c>
      <c r="D154" s="13">
        <v>2</v>
      </c>
      <c r="E154" s="13">
        <v>2</v>
      </c>
      <c r="F154" s="13">
        <v>2</v>
      </c>
      <c r="G154" s="13">
        <v>2</v>
      </c>
      <c r="H154" s="10">
        <f t="shared" si="36"/>
        <v>12</v>
      </c>
      <c r="J154" s="9">
        <f t="shared" si="39"/>
        <v>30</v>
      </c>
      <c r="K154" s="5">
        <v>3.5</v>
      </c>
      <c r="L154" s="5">
        <v>3.5</v>
      </c>
      <c r="M154" s="5">
        <v>3.5</v>
      </c>
      <c r="N154" s="5">
        <v>3.5</v>
      </c>
      <c r="O154" s="5">
        <v>3.5</v>
      </c>
      <c r="P154" s="5">
        <v>3.5</v>
      </c>
      <c r="Q154">
        <f t="shared" si="37"/>
        <v>21</v>
      </c>
    </row>
    <row r="155" spans="1:17" x14ac:dyDescent="0.25">
      <c r="A155" s="19" t="s">
        <v>18</v>
      </c>
      <c r="B155" s="15">
        <f>SUM(B125:B154)</f>
        <v>103</v>
      </c>
      <c r="C155" s="15">
        <f t="shared" ref="C155" si="40">SUM(C125:C154)</f>
        <v>107</v>
      </c>
      <c r="D155" s="15">
        <f t="shared" ref="D155" si="41">SUM(D125:D154)</f>
        <v>108</v>
      </c>
      <c r="E155" s="15">
        <f t="shared" ref="E155" si="42">SUM(E125:E154)</f>
        <v>102</v>
      </c>
      <c r="F155" s="15">
        <f t="shared" ref="F155" si="43">SUM(F125:F154)</f>
        <v>97</v>
      </c>
      <c r="G155" s="15">
        <f t="shared" ref="G155" si="44">SUM(G125:G154)</f>
        <v>106</v>
      </c>
      <c r="H155" s="14">
        <f t="shared" si="36"/>
        <v>623</v>
      </c>
      <c r="J155" s="10" t="s">
        <v>18</v>
      </c>
      <c r="K155" s="17">
        <f>SUM(K125:K154)</f>
        <v>105.5</v>
      </c>
      <c r="L155" s="17">
        <f t="shared" ref="L155" si="45">SUM(L125:L154)</f>
        <v>111.5</v>
      </c>
      <c r="M155" s="17">
        <f t="shared" ref="M155" si="46">SUM(M125:M154)</f>
        <v>115</v>
      </c>
      <c r="N155" s="17">
        <f t="shared" ref="N155" si="47">SUM(N125:N154)</f>
        <v>103</v>
      </c>
      <c r="O155" s="17">
        <f t="shared" ref="O155" si="48">SUM(O125:O154)</f>
        <v>90.5</v>
      </c>
      <c r="P155" s="17">
        <f t="shared" ref="P155" si="49">SUM(P125:P154)</f>
        <v>104.5</v>
      </c>
    </row>
    <row r="156" spans="1:17" x14ac:dyDescent="0.25">
      <c r="A156" s="19" t="s">
        <v>28</v>
      </c>
      <c r="B156" s="16">
        <f>AVERAGE(B125:B154)</f>
        <v>3.4333333333333331</v>
      </c>
      <c r="C156" s="16">
        <f t="shared" ref="C156:G156" si="50">AVERAGE(C125:C154)</f>
        <v>3.5666666666666669</v>
      </c>
      <c r="D156" s="16">
        <f t="shared" si="50"/>
        <v>3.6</v>
      </c>
      <c r="E156" s="16">
        <f t="shared" si="50"/>
        <v>3.4</v>
      </c>
      <c r="F156" s="16">
        <f t="shared" si="50"/>
        <v>3.2333333333333334</v>
      </c>
      <c r="G156" s="16">
        <f t="shared" si="50"/>
        <v>3.5333333333333332</v>
      </c>
      <c r="H156" s="14"/>
      <c r="J156" s="10" t="s">
        <v>28</v>
      </c>
      <c r="K156" s="18">
        <f>AVERAGE(K125:K154)</f>
        <v>3.5166666666666666</v>
      </c>
      <c r="L156" s="18">
        <f t="shared" ref="L156:P156" si="51">AVERAGE(L125:L154)</f>
        <v>3.7166666666666668</v>
      </c>
      <c r="M156" s="18">
        <f t="shared" si="51"/>
        <v>3.8333333333333335</v>
      </c>
      <c r="N156" s="18">
        <f t="shared" si="51"/>
        <v>3.4333333333333331</v>
      </c>
      <c r="O156" s="18">
        <f t="shared" si="51"/>
        <v>3.0166666666666666</v>
      </c>
      <c r="P156" s="18">
        <f t="shared" si="51"/>
        <v>3.4833333333333334</v>
      </c>
    </row>
  </sheetData>
  <mergeCells count="24">
    <mergeCell ref="T129:U129"/>
    <mergeCell ref="T90:U90"/>
    <mergeCell ref="A123:A124"/>
    <mergeCell ref="B123:G123"/>
    <mergeCell ref="H123:H124"/>
    <mergeCell ref="J123:J124"/>
    <mergeCell ref="K123:P123"/>
    <mergeCell ref="T51:U51"/>
    <mergeCell ref="A84:A85"/>
    <mergeCell ref="B84:G84"/>
    <mergeCell ref="H84:H85"/>
    <mergeCell ref="J84:J85"/>
    <mergeCell ref="K84:P84"/>
    <mergeCell ref="T9:U9"/>
    <mergeCell ref="A44:A45"/>
    <mergeCell ref="B44:G44"/>
    <mergeCell ref="H44:H45"/>
    <mergeCell ref="J44:J45"/>
    <mergeCell ref="K44:P44"/>
    <mergeCell ref="A3:A4"/>
    <mergeCell ref="B3:G3"/>
    <mergeCell ref="H3:H4"/>
    <mergeCell ref="J3:J4"/>
    <mergeCell ref="K3:P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E7D43-DBC1-497E-8ADF-D37AC18A9E6F}">
  <dimension ref="A1:W56"/>
  <sheetViews>
    <sheetView workbookViewId="0">
      <selection activeCell="J26" sqref="J26"/>
    </sheetView>
  </sheetViews>
  <sheetFormatPr defaultRowHeight="15" x14ac:dyDescent="0.25"/>
  <cols>
    <col min="1" max="1" width="12.140625" customWidth="1"/>
    <col min="2" max="2" width="23.7109375" customWidth="1"/>
    <col min="3" max="3" width="18.5703125" customWidth="1"/>
    <col min="4" max="5" width="10.85546875" customWidth="1"/>
    <col min="6" max="6" width="13.5703125" customWidth="1"/>
    <col min="7" max="7" width="33.85546875" customWidth="1"/>
    <col min="9" max="9" width="6.85546875" customWidth="1"/>
    <col min="10" max="10" width="6" customWidth="1"/>
    <col min="11" max="11" width="2.7109375" customWidth="1"/>
    <col min="12" max="12" width="12" customWidth="1"/>
    <col min="13" max="13" width="2.42578125" customWidth="1"/>
    <col min="14" max="14" width="2.7109375" customWidth="1"/>
    <col min="15" max="15" width="6.5703125" customWidth="1"/>
    <col min="17" max="17" width="12.5703125" customWidth="1"/>
    <col min="18" max="18" width="9.140625" customWidth="1"/>
  </cols>
  <sheetData>
    <row r="1" spans="1:23" x14ac:dyDescent="0.25">
      <c r="A1" s="33" t="s">
        <v>84</v>
      </c>
      <c r="B1" s="33" t="s">
        <v>83</v>
      </c>
      <c r="C1" s="33" t="s">
        <v>82</v>
      </c>
      <c r="Q1" s="9" t="s">
        <v>0</v>
      </c>
      <c r="R1" s="9" t="s">
        <v>20</v>
      </c>
      <c r="S1" s="9" t="s">
        <v>21</v>
      </c>
      <c r="T1" s="9" t="s">
        <v>22</v>
      </c>
      <c r="U1" s="9" t="s">
        <v>23</v>
      </c>
      <c r="V1" s="9" t="s">
        <v>28</v>
      </c>
      <c r="W1" s="9" t="s">
        <v>19</v>
      </c>
    </row>
    <row r="2" spans="1:23" x14ac:dyDescent="0.25">
      <c r="A2" s="5">
        <v>1</v>
      </c>
      <c r="B2" s="5">
        <v>0</v>
      </c>
      <c r="C2" s="5">
        <v>0.51700000000000002</v>
      </c>
      <c r="G2" t="s">
        <v>81</v>
      </c>
      <c r="H2" t="s">
        <v>80</v>
      </c>
      <c r="Q2" s="39">
        <v>5.0000000000000001E-3</v>
      </c>
      <c r="R2" s="35">
        <f>G18</f>
        <v>127.19473264166042</v>
      </c>
      <c r="S2" s="35">
        <f>G19</f>
        <v>107.03972916459263</v>
      </c>
      <c r="T2" s="35">
        <f>G20</f>
        <v>141.74873172187446</v>
      </c>
      <c r="U2" s="35">
        <f>G21</f>
        <v>156.71641791044817</v>
      </c>
      <c r="V2" s="35">
        <f>AVERAGE(R2:U2)</f>
        <v>133.17490285964391</v>
      </c>
      <c r="W2" s="35">
        <f>_xlfn.STDEV.S(R2:U2)</f>
        <v>21.18586960022045</v>
      </c>
    </row>
    <row r="3" spans="1:23" x14ac:dyDescent="0.25">
      <c r="A3" s="5">
        <v>2</v>
      </c>
      <c r="B3" s="5">
        <v>50</v>
      </c>
      <c r="C3" s="5">
        <v>0.47899999999999998</v>
      </c>
      <c r="G3">
        <f>SLOPE(C2:C7,B2:B7)</f>
        <v>-1.9908571428571427E-3</v>
      </c>
      <c r="H3">
        <f>INTERCEPT(C2:C7,B2:B7)</f>
        <v>0.5235238095238095</v>
      </c>
      <c r="Q3" s="39">
        <v>0.01</v>
      </c>
      <c r="R3" s="35">
        <f>G22</f>
        <v>121.52777777777817</v>
      </c>
      <c r="S3" s="35">
        <f>G23</f>
        <v>131.40930278686938</v>
      </c>
      <c r="T3" s="35">
        <f>G24</f>
        <v>240.69478908188577</v>
      </c>
      <c r="U3" s="35">
        <f>G25</f>
        <v>340.11916583912614</v>
      </c>
      <c r="V3" s="35">
        <f t="shared" ref="V3:V7" si="0">AVERAGE(R3:U3)</f>
        <v>208.43775887141487</v>
      </c>
      <c r="W3" s="35">
        <f t="shared" ref="W3:W7" si="1">_xlfn.STDEV.S(R3:U3)</f>
        <v>103.06508752476151</v>
      </c>
    </row>
    <row r="4" spans="1:23" x14ac:dyDescent="0.25">
      <c r="A4" s="5">
        <v>3</v>
      </c>
      <c r="B4" s="5">
        <v>100</v>
      </c>
      <c r="C4" s="5">
        <v>0.32400000000000001</v>
      </c>
      <c r="Q4" s="39">
        <v>1.4999999999999999E-2</v>
      </c>
      <c r="R4" s="35">
        <f>G26</f>
        <v>231.25124328625415</v>
      </c>
      <c r="S4" s="35">
        <f>G27</f>
        <v>201.71331805956757</v>
      </c>
      <c r="T4" s="35">
        <f>G28</f>
        <v>156.76321289937334</v>
      </c>
      <c r="U4" s="35">
        <f>G29</f>
        <v>231.11332007952279</v>
      </c>
      <c r="V4" s="35">
        <f t="shared" si="0"/>
        <v>205.21027358117948</v>
      </c>
      <c r="W4" s="35">
        <f t="shared" si="1"/>
        <v>35.15890739534165</v>
      </c>
    </row>
    <row r="5" spans="1:23" x14ac:dyDescent="0.25">
      <c r="A5" s="5">
        <v>4</v>
      </c>
      <c r="B5" s="5">
        <v>150</v>
      </c>
      <c r="C5" s="5">
        <v>0.14499999999999999</v>
      </c>
      <c r="G5" t="s">
        <v>78</v>
      </c>
      <c r="H5" t="e">
        <f ca="1">CONCAT("y = ",TEXT(G3,"0.0000"),"x + ",TEXT(H3,"0.0000"))</f>
        <v>#NAME?</v>
      </c>
      <c r="Q5" s="39">
        <v>0.02</v>
      </c>
      <c r="R5" s="35">
        <f>G30</f>
        <v>246.14619592242659</v>
      </c>
      <c r="S5" s="35">
        <f>G31</f>
        <v>320.09925558312653</v>
      </c>
      <c r="T5" s="35">
        <f>G32</f>
        <v>280.53624627606752</v>
      </c>
      <c r="U5" s="35">
        <f>G33</f>
        <v>275.70789865871831</v>
      </c>
      <c r="V5" s="35">
        <f t="shared" si="0"/>
        <v>280.6223991100847</v>
      </c>
      <c r="W5" s="35">
        <f t="shared" si="1"/>
        <v>30.392929661502539</v>
      </c>
    </row>
    <row r="6" spans="1:23" x14ac:dyDescent="0.25">
      <c r="A6" s="5">
        <v>5</v>
      </c>
      <c r="B6" s="5">
        <v>200</v>
      </c>
      <c r="C6" s="5">
        <v>9.9000000000000005E-2</v>
      </c>
      <c r="Q6" s="39">
        <v>2.5000000000000001E-2</v>
      </c>
      <c r="R6" s="35">
        <f>G34</f>
        <v>380.78646092583381</v>
      </c>
      <c r="S6" s="35">
        <f>G35</f>
        <v>430.69109739095802</v>
      </c>
      <c r="T6" s="35">
        <f>G36</f>
        <v>465.68383305110081</v>
      </c>
      <c r="U6" s="35">
        <f>G37</f>
        <v>483.15163528245802</v>
      </c>
      <c r="V6" s="35">
        <f t="shared" si="0"/>
        <v>440.07825666258765</v>
      </c>
      <c r="W6" s="35">
        <f t="shared" si="1"/>
        <v>45.14641842124567</v>
      </c>
    </row>
    <row r="7" spans="1:23" x14ac:dyDescent="0.25">
      <c r="A7" s="5">
        <v>6</v>
      </c>
      <c r="B7" s="5">
        <v>250</v>
      </c>
      <c r="C7" s="5">
        <v>8.4000000000000005E-2</v>
      </c>
      <c r="Q7" s="39">
        <v>0.03</v>
      </c>
      <c r="R7" s="35">
        <f>G38</f>
        <v>468.61053257958952</v>
      </c>
      <c r="S7" s="35">
        <f>G39</f>
        <v>440.73705179282877</v>
      </c>
      <c r="T7" s="35">
        <f>G40</f>
        <v>488.73672720055583</v>
      </c>
      <c r="U7" s="35">
        <f>G41</f>
        <v>518.04481459448755</v>
      </c>
      <c r="V7" s="35">
        <f t="shared" si="0"/>
        <v>479.03228154186536</v>
      </c>
      <c r="W7" s="35">
        <f t="shared" si="1"/>
        <v>32.615392448395745</v>
      </c>
    </row>
    <row r="10" spans="1:23" x14ac:dyDescent="0.25">
      <c r="Q10" s="36" t="s">
        <v>24</v>
      </c>
      <c r="R10" s="37">
        <v>5.0000000000000001E-3</v>
      </c>
      <c r="S10" s="37">
        <v>0.01</v>
      </c>
      <c r="T10" s="37">
        <v>1.4999999999999999E-2</v>
      </c>
      <c r="U10" s="37">
        <v>0.02</v>
      </c>
      <c r="V10" s="37">
        <v>2.5000000000000001E-2</v>
      </c>
      <c r="W10" s="37">
        <v>0.03</v>
      </c>
    </row>
    <row r="11" spans="1:23" x14ac:dyDescent="0.25">
      <c r="Q11" s="10">
        <v>1</v>
      </c>
      <c r="R11" s="35">
        <f>G18</f>
        <v>127.19473264166042</v>
      </c>
      <c r="S11" s="35">
        <f>G22</f>
        <v>121.52777777777817</v>
      </c>
      <c r="T11" s="35">
        <f>G26</f>
        <v>231.25124328625415</v>
      </c>
      <c r="U11" s="35">
        <f>G30</f>
        <v>246.14619592242659</v>
      </c>
      <c r="V11" s="35">
        <f>G34</f>
        <v>380.78646092583381</v>
      </c>
      <c r="W11" s="35">
        <f>G38</f>
        <v>468.61053257958952</v>
      </c>
    </row>
    <row r="12" spans="1:23" x14ac:dyDescent="0.25">
      <c r="Q12" s="10">
        <v>2</v>
      </c>
      <c r="R12" s="35">
        <f>G19</f>
        <v>107.03972916459263</v>
      </c>
      <c r="S12" s="35">
        <f>G23</f>
        <v>131.40930278686938</v>
      </c>
      <c r="T12" s="35">
        <f>G27</f>
        <v>201.71331805956757</v>
      </c>
      <c r="U12" s="35">
        <f>G31</f>
        <v>320.09925558312653</v>
      </c>
      <c r="V12" s="35">
        <f>G35</f>
        <v>430.69109739095802</v>
      </c>
      <c r="W12" s="35">
        <f>G39</f>
        <v>440.73705179282877</v>
      </c>
    </row>
    <row r="13" spans="1:23" x14ac:dyDescent="0.25">
      <c r="Q13" s="10">
        <v>3</v>
      </c>
      <c r="R13" s="35">
        <f>G20</f>
        <v>141.74873172187446</v>
      </c>
      <c r="S13" s="35">
        <f>G24</f>
        <v>240.69478908188577</v>
      </c>
      <c r="T13" s="35">
        <f>G28</f>
        <v>156.76321289937334</v>
      </c>
      <c r="U13" s="35">
        <f>G32</f>
        <v>280.53624627606752</v>
      </c>
      <c r="V13" s="35">
        <f>G36</f>
        <v>465.68383305110081</v>
      </c>
      <c r="W13" s="35">
        <f>G40</f>
        <v>488.73672720055583</v>
      </c>
    </row>
    <row r="14" spans="1:23" x14ac:dyDescent="0.25">
      <c r="Q14" s="10">
        <v>4</v>
      </c>
      <c r="R14" s="35">
        <f>G21</f>
        <v>156.71641791044817</v>
      </c>
      <c r="S14" s="35">
        <f>G25</f>
        <v>340.11916583912614</v>
      </c>
      <c r="T14" s="35">
        <f>G29</f>
        <v>231.11332007952279</v>
      </c>
      <c r="U14" s="35">
        <f>G33</f>
        <v>275.70789865871831</v>
      </c>
      <c r="V14" s="35">
        <f>G37</f>
        <v>483.15163528245802</v>
      </c>
      <c r="W14" s="35">
        <f>G41</f>
        <v>518.04481459448755</v>
      </c>
    </row>
    <row r="16" spans="1:23" x14ac:dyDescent="0.25">
      <c r="I16" t="s">
        <v>79</v>
      </c>
      <c r="Q16" t="s">
        <v>1</v>
      </c>
    </row>
    <row r="17" spans="1:23" x14ac:dyDescent="0.25">
      <c r="A17" s="32" t="s">
        <v>0</v>
      </c>
      <c r="B17" s="32" t="s">
        <v>150</v>
      </c>
      <c r="C17" s="32" t="s">
        <v>77</v>
      </c>
      <c r="D17" s="32" t="s">
        <v>76</v>
      </c>
      <c r="E17" s="32" t="s">
        <v>75</v>
      </c>
      <c r="F17" s="32" t="s">
        <v>151</v>
      </c>
      <c r="G17" s="32" t="s">
        <v>152</v>
      </c>
    </row>
    <row r="18" spans="1:23" ht="15.75" thickBot="1" x14ac:dyDescent="0.3">
      <c r="A18" s="26" t="s">
        <v>74</v>
      </c>
      <c r="B18" s="5">
        <v>1.0024</v>
      </c>
      <c r="C18" s="5">
        <v>0.54900000000000004</v>
      </c>
      <c r="D18" s="5">
        <v>-2E-3</v>
      </c>
      <c r="E18" s="5">
        <v>0.52349999999999997</v>
      </c>
      <c r="F18" s="5">
        <f t="shared" ref="F18:F41" si="2">((E18-C18)/D18)</f>
        <v>12.750000000000039</v>
      </c>
      <c r="G18" s="27">
        <f t="shared" ref="G18:G41" si="3">((F18*10)/B18)</f>
        <v>127.19473264166042</v>
      </c>
      <c r="I18" s="31" t="s">
        <v>73</v>
      </c>
      <c r="J18" s="29">
        <v>0.54900000000000004</v>
      </c>
      <c r="K18" s="30" t="s">
        <v>66</v>
      </c>
      <c r="L18" s="29">
        <v>-2E-3</v>
      </c>
      <c r="M18" s="29" t="s">
        <v>72</v>
      </c>
      <c r="N18" s="30" t="s">
        <v>71</v>
      </c>
      <c r="O18" s="29">
        <v>0.52349999999999997</v>
      </c>
      <c r="Q18" t="s">
        <v>2</v>
      </c>
    </row>
    <row r="19" spans="1:23" x14ac:dyDescent="0.25">
      <c r="A19" s="26" t="s">
        <v>70</v>
      </c>
      <c r="B19" s="5">
        <v>1.0043</v>
      </c>
      <c r="C19" s="5">
        <v>0.54500000000000004</v>
      </c>
      <c r="D19" s="5">
        <v>-2E-3</v>
      </c>
      <c r="E19" s="5">
        <v>0.52349999999999997</v>
      </c>
      <c r="F19" s="5">
        <f t="shared" si="2"/>
        <v>10.750000000000037</v>
      </c>
      <c r="G19" s="27">
        <f t="shared" si="3"/>
        <v>107.03972916459263</v>
      </c>
      <c r="I19" s="29"/>
      <c r="J19" s="31" t="s">
        <v>69</v>
      </c>
      <c r="K19" s="30" t="s">
        <v>66</v>
      </c>
      <c r="L19" s="29">
        <f>((O18-J18)/L18)</f>
        <v>12.750000000000039</v>
      </c>
      <c r="M19" s="29"/>
      <c r="N19" s="29"/>
      <c r="O19" s="29"/>
      <c r="Q19" s="2" t="s">
        <v>3</v>
      </c>
      <c r="R19" s="2" t="s">
        <v>4</v>
      </c>
      <c r="S19" s="2" t="s">
        <v>5</v>
      </c>
      <c r="T19" s="2" t="s">
        <v>6</v>
      </c>
      <c r="U19" s="2" t="s">
        <v>7</v>
      </c>
    </row>
    <row r="20" spans="1:23" x14ac:dyDescent="0.25">
      <c r="A20" s="26" t="s">
        <v>68</v>
      </c>
      <c r="B20" s="5">
        <v>1.0053000000000001</v>
      </c>
      <c r="C20" s="5">
        <v>0.55200000000000005</v>
      </c>
      <c r="D20" s="5">
        <v>-2E-3</v>
      </c>
      <c r="E20" s="5">
        <v>0.52349999999999997</v>
      </c>
      <c r="F20" s="5">
        <f t="shared" si="2"/>
        <v>14.250000000000041</v>
      </c>
      <c r="G20" s="27">
        <f t="shared" si="3"/>
        <v>141.74873172187446</v>
      </c>
      <c r="I20" s="29"/>
      <c r="J20" s="31" t="s">
        <v>67</v>
      </c>
      <c r="K20" s="30" t="s">
        <v>66</v>
      </c>
      <c r="L20" s="29">
        <f>((L19*10)/B18)</f>
        <v>127.19473264166042</v>
      </c>
      <c r="M20" s="29"/>
      <c r="N20" s="29"/>
      <c r="O20" s="29"/>
      <c r="Q20">
        <v>5.0000000000000001E-3</v>
      </c>
      <c r="R20">
        <v>4</v>
      </c>
      <c r="S20">
        <v>532.69961143857563</v>
      </c>
      <c r="T20">
        <v>133.17490285964391</v>
      </c>
      <c r="U20">
        <v>448.84107071754505</v>
      </c>
    </row>
    <row r="21" spans="1:23" x14ac:dyDescent="0.25">
      <c r="A21" s="26" t="s">
        <v>65</v>
      </c>
      <c r="B21" s="5">
        <v>1.0049999999999999</v>
      </c>
      <c r="C21" s="5">
        <v>0.55500000000000005</v>
      </c>
      <c r="D21" s="5">
        <v>-2E-3</v>
      </c>
      <c r="E21" s="5">
        <v>0.52349999999999997</v>
      </c>
      <c r="F21" s="5">
        <f t="shared" si="2"/>
        <v>15.750000000000041</v>
      </c>
      <c r="G21" s="27">
        <f t="shared" si="3"/>
        <v>156.71641791044817</v>
      </c>
      <c r="Q21">
        <v>0.01</v>
      </c>
      <c r="R21">
        <v>4</v>
      </c>
      <c r="S21">
        <v>833.75103548565949</v>
      </c>
      <c r="T21">
        <v>208.43775887141487</v>
      </c>
      <c r="U21">
        <v>10622.412266486752</v>
      </c>
    </row>
    <row r="22" spans="1:23" x14ac:dyDescent="0.25">
      <c r="A22" s="24" t="s">
        <v>64</v>
      </c>
      <c r="B22" s="24">
        <v>1.008</v>
      </c>
      <c r="C22" s="24">
        <v>0.54800000000000004</v>
      </c>
      <c r="D22" s="24">
        <v>-2E-3</v>
      </c>
      <c r="E22" s="24">
        <v>0.52349999999999997</v>
      </c>
      <c r="F22" s="24">
        <f t="shared" si="2"/>
        <v>12.250000000000039</v>
      </c>
      <c r="G22" s="23">
        <f t="shared" si="3"/>
        <v>121.52777777777817</v>
      </c>
      <c r="I22" s="28" t="s">
        <v>63</v>
      </c>
      <c r="J22" t="s">
        <v>62</v>
      </c>
      <c r="Q22">
        <v>1.4999999999999999E-2</v>
      </c>
      <c r="R22">
        <v>4</v>
      </c>
      <c r="S22">
        <v>820.84109432471791</v>
      </c>
      <c r="T22">
        <v>205.21027358117948</v>
      </c>
      <c r="U22">
        <v>1236.14876923421</v>
      </c>
    </row>
    <row r="23" spans="1:23" x14ac:dyDescent="0.25">
      <c r="A23" s="24" t="s">
        <v>61</v>
      </c>
      <c r="B23" s="24">
        <v>1.0083</v>
      </c>
      <c r="C23" s="24">
        <v>0.55000000000000004</v>
      </c>
      <c r="D23" s="24">
        <v>-2E-3</v>
      </c>
      <c r="E23" s="24">
        <v>0.52349999999999997</v>
      </c>
      <c r="F23" s="24">
        <f t="shared" si="2"/>
        <v>13.250000000000039</v>
      </c>
      <c r="G23" s="23">
        <f t="shared" si="3"/>
        <v>131.40930278686938</v>
      </c>
      <c r="J23" t="s">
        <v>86</v>
      </c>
      <c r="Q23">
        <v>0.02</v>
      </c>
      <c r="R23">
        <v>4</v>
      </c>
      <c r="S23">
        <v>1122.4895964403388</v>
      </c>
      <c r="T23">
        <v>280.6223991100847</v>
      </c>
      <c r="U23">
        <v>923.73017340904073</v>
      </c>
    </row>
    <row r="24" spans="1:23" x14ac:dyDescent="0.25">
      <c r="A24" s="24" t="s">
        <v>60</v>
      </c>
      <c r="B24" s="24">
        <v>1.0075000000000001</v>
      </c>
      <c r="C24" s="24">
        <v>0.57199999999999995</v>
      </c>
      <c r="D24" s="24">
        <v>-2E-3</v>
      </c>
      <c r="E24" s="24">
        <v>0.52349999999999997</v>
      </c>
      <c r="F24" s="24">
        <f t="shared" si="2"/>
        <v>24.249999999999993</v>
      </c>
      <c r="G24" s="23">
        <f t="shared" si="3"/>
        <v>240.69478908188577</v>
      </c>
      <c r="Q24">
        <v>2.5000000000000001E-2</v>
      </c>
      <c r="R24">
        <v>4</v>
      </c>
      <c r="S24">
        <v>1760.3130266503506</v>
      </c>
      <c r="T24">
        <v>440.07825666258765</v>
      </c>
      <c r="U24">
        <v>2038.1990962661903</v>
      </c>
    </row>
    <row r="25" spans="1:23" ht="15.75" thickBot="1" x14ac:dyDescent="0.3">
      <c r="A25" s="24" t="s">
        <v>59</v>
      </c>
      <c r="B25" s="24">
        <v>1.0069999999999999</v>
      </c>
      <c r="C25" s="24">
        <v>0.59199999999999997</v>
      </c>
      <c r="D25" s="24">
        <v>-2E-3</v>
      </c>
      <c r="E25" s="24">
        <v>0.52349999999999997</v>
      </c>
      <c r="F25" s="24">
        <f t="shared" si="2"/>
        <v>34.25</v>
      </c>
      <c r="G25" s="23">
        <f t="shared" si="3"/>
        <v>340.11916583912614</v>
      </c>
      <c r="Q25" s="1">
        <v>0.03</v>
      </c>
      <c r="R25" s="1">
        <v>4</v>
      </c>
      <c r="S25" s="1">
        <v>1916.1291261674614</v>
      </c>
      <c r="T25" s="1">
        <v>479.03228154186536</v>
      </c>
      <c r="U25" s="1">
        <v>1063.76382456287</v>
      </c>
    </row>
    <row r="26" spans="1:23" x14ac:dyDescent="0.25">
      <c r="A26" s="26" t="s">
        <v>58</v>
      </c>
      <c r="B26" s="5">
        <v>1.0054000000000001</v>
      </c>
      <c r="C26" s="5">
        <v>0.56999999999999995</v>
      </c>
      <c r="D26" s="5">
        <v>-2E-3</v>
      </c>
      <c r="E26" s="5">
        <v>0.52349999999999997</v>
      </c>
      <c r="F26" s="5">
        <f t="shared" si="2"/>
        <v>23.249999999999993</v>
      </c>
      <c r="G26" s="27">
        <f t="shared" si="3"/>
        <v>231.25124328625415</v>
      </c>
    </row>
    <row r="27" spans="1:23" x14ac:dyDescent="0.25">
      <c r="A27" s="26" t="s">
        <v>57</v>
      </c>
      <c r="B27" s="5">
        <v>1.0039</v>
      </c>
      <c r="C27" s="5">
        <v>0.56399999999999995</v>
      </c>
      <c r="D27" s="5">
        <v>-2E-3</v>
      </c>
      <c r="E27" s="5">
        <v>0.52349999999999997</v>
      </c>
      <c r="F27" s="5">
        <f t="shared" si="2"/>
        <v>20.249999999999989</v>
      </c>
      <c r="G27" s="27">
        <f t="shared" si="3"/>
        <v>201.71331805956757</v>
      </c>
    </row>
    <row r="28" spans="1:23" ht="15.75" thickBot="1" x14ac:dyDescent="0.3">
      <c r="A28" s="26" t="s">
        <v>56</v>
      </c>
      <c r="B28" s="5">
        <v>1.0046999999999999</v>
      </c>
      <c r="C28" s="5">
        <v>0.55500000000000005</v>
      </c>
      <c r="D28" s="5">
        <v>-2E-3</v>
      </c>
      <c r="E28" s="5">
        <v>0.52349999999999997</v>
      </c>
      <c r="F28" s="5">
        <f t="shared" si="2"/>
        <v>15.750000000000041</v>
      </c>
      <c r="G28" s="27">
        <f t="shared" si="3"/>
        <v>156.76321289937334</v>
      </c>
      <c r="Q28" t="s">
        <v>8</v>
      </c>
    </row>
    <row r="29" spans="1:23" x14ac:dyDescent="0.25">
      <c r="A29" s="26" t="s">
        <v>55</v>
      </c>
      <c r="B29" s="5">
        <v>1.006</v>
      </c>
      <c r="C29" s="5">
        <v>0.56999999999999995</v>
      </c>
      <c r="D29" s="5">
        <v>-2E-3</v>
      </c>
      <c r="E29" s="5">
        <v>0.52349999999999997</v>
      </c>
      <c r="F29" s="5">
        <f t="shared" si="2"/>
        <v>23.249999999999993</v>
      </c>
      <c r="G29" s="27">
        <f t="shared" si="3"/>
        <v>231.11332007952279</v>
      </c>
      <c r="Q29" s="2" t="s">
        <v>9</v>
      </c>
      <c r="R29" s="2" t="s">
        <v>10</v>
      </c>
      <c r="S29" s="2" t="s">
        <v>11</v>
      </c>
      <c r="T29" s="2" t="s">
        <v>12</v>
      </c>
      <c r="U29" s="2" t="s">
        <v>13</v>
      </c>
      <c r="V29" s="2" t="s">
        <v>14</v>
      </c>
      <c r="W29" s="2" t="s">
        <v>15</v>
      </c>
    </row>
    <row r="30" spans="1:23" x14ac:dyDescent="0.25">
      <c r="A30" s="24" t="s">
        <v>54</v>
      </c>
      <c r="B30" s="24">
        <v>1.0055000000000001</v>
      </c>
      <c r="C30" s="24">
        <v>0.57299999999999995</v>
      </c>
      <c r="D30" s="24">
        <v>-2E-3</v>
      </c>
      <c r="E30" s="24">
        <v>0.52349999999999997</v>
      </c>
      <c r="F30" s="24">
        <f t="shared" si="2"/>
        <v>24.749999999999993</v>
      </c>
      <c r="G30" s="23">
        <f t="shared" si="3"/>
        <v>246.14619592242659</v>
      </c>
      <c r="Q30" t="s">
        <v>16</v>
      </c>
      <c r="R30">
        <v>387093.08287646691</v>
      </c>
      <c r="S30">
        <v>5</v>
      </c>
      <c r="T30">
        <v>77418.616575293388</v>
      </c>
      <c r="U30">
        <v>28.439906444218675</v>
      </c>
      <c r="V30">
        <v>6.0006534532152399E-8</v>
      </c>
      <c r="W30">
        <v>2.77285315299783</v>
      </c>
    </row>
    <row r="31" spans="1:23" x14ac:dyDescent="0.25">
      <c r="A31" s="24" t="s">
        <v>53</v>
      </c>
      <c r="B31" s="24">
        <v>1.0075000000000001</v>
      </c>
      <c r="C31" s="24">
        <v>0.58799999999999997</v>
      </c>
      <c r="D31" s="24">
        <v>-2E-3</v>
      </c>
      <c r="E31" s="24">
        <v>0.52349999999999997</v>
      </c>
      <c r="F31" s="24">
        <f t="shared" si="2"/>
        <v>32.25</v>
      </c>
      <c r="G31" s="23">
        <f t="shared" si="3"/>
        <v>320.09925558312653</v>
      </c>
      <c r="Q31" t="s">
        <v>17</v>
      </c>
      <c r="R31">
        <v>48999.285602029886</v>
      </c>
      <c r="S31">
        <v>18</v>
      </c>
      <c r="T31">
        <v>2722.1825334461046</v>
      </c>
    </row>
    <row r="32" spans="1:23" x14ac:dyDescent="0.25">
      <c r="A32" s="24" t="s">
        <v>52</v>
      </c>
      <c r="B32" s="24">
        <v>1.0069999999999999</v>
      </c>
      <c r="C32" s="24">
        <v>0.57999999999999996</v>
      </c>
      <c r="D32" s="24">
        <v>-2E-3</v>
      </c>
      <c r="E32" s="24">
        <v>0.52349999999999997</v>
      </c>
      <c r="F32" s="24">
        <f t="shared" si="2"/>
        <v>28.249999999999996</v>
      </c>
      <c r="G32" s="23">
        <f t="shared" si="3"/>
        <v>280.53624627606752</v>
      </c>
    </row>
    <row r="33" spans="1:23" ht="15.75" thickBot="1" x14ac:dyDescent="0.3">
      <c r="A33" s="24" t="s">
        <v>51</v>
      </c>
      <c r="B33" s="24">
        <v>1.0065</v>
      </c>
      <c r="C33" s="24">
        <v>0.57899999999999996</v>
      </c>
      <c r="D33" s="24">
        <v>-2E-3</v>
      </c>
      <c r="E33" s="24">
        <v>0.52349999999999997</v>
      </c>
      <c r="F33" s="24">
        <f t="shared" si="2"/>
        <v>27.749999999999996</v>
      </c>
      <c r="G33" s="23">
        <f t="shared" si="3"/>
        <v>275.70789865871831</v>
      </c>
      <c r="Q33" s="1" t="s">
        <v>18</v>
      </c>
      <c r="R33" s="1">
        <v>436092.36847849679</v>
      </c>
      <c r="S33" s="1">
        <v>23</v>
      </c>
      <c r="T33" s="1"/>
      <c r="U33" s="1"/>
      <c r="V33" s="1"/>
      <c r="W33" s="1"/>
    </row>
    <row r="34" spans="1:23" x14ac:dyDescent="0.25">
      <c r="A34" s="26" t="s">
        <v>50</v>
      </c>
      <c r="B34" s="26">
        <v>1.0044999999999999</v>
      </c>
      <c r="C34" s="26">
        <v>0.6</v>
      </c>
      <c r="D34" s="26">
        <v>-2E-3</v>
      </c>
      <c r="E34" s="26">
        <v>0.52349999999999997</v>
      </c>
      <c r="F34" s="26">
        <f t="shared" si="2"/>
        <v>38.250000000000007</v>
      </c>
      <c r="G34" s="25">
        <f t="shared" si="3"/>
        <v>380.78646092583381</v>
      </c>
    </row>
    <row r="35" spans="1:23" x14ac:dyDescent="0.25">
      <c r="A35" s="26" t="s">
        <v>49</v>
      </c>
      <c r="B35" s="26">
        <v>1.0042</v>
      </c>
      <c r="C35" s="26">
        <v>0.61</v>
      </c>
      <c r="D35" s="26">
        <v>-2E-3</v>
      </c>
      <c r="E35" s="26">
        <v>0.52349999999999997</v>
      </c>
      <c r="F35" s="26">
        <f t="shared" si="2"/>
        <v>43.250000000000007</v>
      </c>
      <c r="G35" s="25">
        <f t="shared" si="3"/>
        <v>430.69109739095802</v>
      </c>
      <c r="Q35" t="s">
        <v>40</v>
      </c>
      <c r="R35">
        <v>4.49</v>
      </c>
      <c r="T35" s="9" t="s">
        <v>0</v>
      </c>
      <c r="U35" s="9" t="s">
        <v>28</v>
      </c>
      <c r="V35" s="10" t="s">
        <v>87</v>
      </c>
    </row>
    <row r="36" spans="1:23" x14ac:dyDescent="0.25">
      <c r="A36" s="26" t="s">
        <v>48</v>
      </c>
      <c r="B36" s="26">
        <v>1.0039</v>
      </c>
      <c r="C36" s="26">
        <v>0.61699999999999999</v>
      </c>
      <c r="D36" s="26">
        <v>-2E-3</v>
      </c>
      <c r="E36" s="26">
        <v>0.52349999999999997</v>
      </c>
      <c r="F36" s="26">
        <f t="shared" si="2"/>
        <v>46.750000000000014</v>
      </c>
      <c r="G36" s="25">
        <f t="shared" si="3"/>
        <v>465.68383305110081</v>
      </c>
      <c r="Q36" t="s">
        <v>42</v>
      </c>
      <c r="R36">
        <f>T31</f>
        <v>2722.1825334461046</v>
      </c>
      <c r="T36" s="39">
        <v>5.0000000000000001E-3</v>
      </c>
      <c r="U36" s="35">
        <f t="shared" ref="U36:U41" si="4">V2</f>
        <v>133.17490285964391</v>
      </c>
      <c r="V36" s="5" t="s">
        <v>88</v>
      </c>
    </row>
    <row r="37" spans="1:23" x14ac:dyDescent="0.25">
      <c r="A37" s="26" t="s">
        <v>47</v>
      </c>
      <c r="B37" s="26">
        <v>1.0089999999999999</v>
      </c>
      <c r="C37" s="26">
        <v>0.621</v>
      </c>
      <c r="D37" s="26">
        <v>-2E-3</v>
      </c>
      <c r="E37" s="26">
        <v>0.52349999999999997</v>
      </c>
      <c r="F37" s="26">
        <f t="shared" si="2"/>
        <v>48.750000000000014</v>
      </c>
      <c r="G37" s="25">
        <f t="shared" si="3"/>
        <v>483.15163528245802</v>
      </c>
      <c r="Q37" t="s">
        <v>41</v>
      </c>
      <c r="R37">
        <v>4</v>
      </c>
      <c r="T37" s="39">
        <v>0.01</v>
      </c>
      <c r="U37" s="35">
        <f t="shared" si="4"/>
        <v>208.43775887141487</v>
      </c>
      <c r="V37" s="5" t="s">
        <v>89</v>
      </c>
      <c r="W37" s="3">
        <f>U37-U36</f>
        <v>75.262856011770964</v>
      </c>
    </row>
    <row r="38" spans="1:23" x14ac:dyDescent="0.25">
      <c r="A38" s="24" t="s">
        <v>46</v>
      </c>
      <c r="B38" s="24">
        <v>1.0083</v>
      </c>
      <c r="C38" s="24">
        <v>0.61799999999999999</v>
      </c>
      <c r="D38" s="24">
        <v>-2E-3</v>
      </c>
      <c r="E38" s="24">
        <v>0.52349999999999997</v>
      </c>
      <c r="F38" s="24">
        <f t="shared" si="2"/>
        <v>47.250000000000014</v>
      </c>
      <c r="G38" s="23">
        <f t="shared" si="3"/>
        <v>468.61053257958952</v>
      </c>
      <c r="Q38" s="4" t="s">
        <v>85</v>
      </c>
      <c r="R38" s="4">
        <f>R35*SQRT(R36/R37)</f>
        <v>117.13184034724163</v>
      </c>
      <c r="T38" s="39">
        <v>1.4999999999999999E-2</v>
      </c>
      <c r="U38" s="35">
        <f t="shared" si="4"/>
        <v>205.21027358117948</v>
      </c>
      <c r="V38" s="5" t="s">
        <v>89</v>
      </c>
      <c r="W38" s="3">
        <f>U38-U36</f>
        <v>72.035370721535571</v>
      </c>
    </row>
    <row r="39" spans="1:23" x14ac:dyDescent="0.25">
      <c r="A39" s="24" t="s">
        <v>45</v>
      </c>
      <c r="B39" s="24">
        <v>1.004</v>
      </c>
      <c r="C39" s="24">
        <v>0.61199999999999999</v>
      </c>
      <c r="D39" s="24">
        <v>-2E-3</v>
      </c>
      <c r="E39" s="24">
        <v>0.52349999999999997</v>
      </c>
      <c r="F39" s="24">
        <f t="shared" si="2"/>
        <v>44.250000000000007</v>
      </c>
      <c r="G39" s="23">
        <f t="shared" si="3"/>
        <v>440.73705179282877</v>
      </c>
      <c r="T39" s="39">
        <v>0.02</v>
      </c>
      <c r="U39" s="35">
        <f t="shared" si="4"/>
        <v>280.6223991100847</v>
      </c>
      <c r="V39" s="5" t="s">
        <v>90</v>
      </c>
      <c r="W39" s="3">
        <f>U39-U36</f>
        <v>147.44749625044079</v>
      </c>
    </row>
    <row r="40" spans="1:23" x14ac:dyDescent="0.25">
      <c r="A40" s="24" t="s">
        <v>44</v>
      </c>
      <c r="B40" s="24">
        <v>1.0077</v>
      </c>
      <c r="C40" s="24">
        <v>0.622</v>
      </c>
      <c r="D40" s="24">
        <v>-2E-3</v>
      </c>
      <c r="E40" s="24">
        <v>0.52349999999999997</v>
      </c>
      <c r="F40" s="24">
        <f t="shared" si="2"/>
        <v>49.250000000000014</v>
      </c>
      <c r="G40" s="23">
        <f t="shared" si="3"/>
        <v>488.73672720055583</v>
      </c>
      <c r="T40" s="39">
        <v>2.5000000000000001E-2</v>
      </c>
      <c r="U40" s="35">
        <f t="shared" si="4"/>
        <v>440.07825666258765</v>
      </c>
      <c r="V40" s="5" t="s">
        <v>91</v>
      </c>
      <c r="W40" s="3">
        <f>U40-U39</f>
        <v>159.45585755250295</v>
      </c>
    </row>
    <row r="41" spans="1:23" x14ac:dyDescent="0.25">
      <c r="A41" s="24" t="s">
        <v>43</v>
      </c>
      <c r="B41" s="24">
        <v>1.0085999999999999</v>
      </c>
      <c r="C41" s="24">
        <v>0.628</v>
      </c>
      <c r="D41" s="24">
        <v>-2E-3</v>
      </c>
      <c r="E41" s="24">
        <v>0.52349999999999997</v>
      </c>
      <c r="F41" s="24">
        <f t="shared" si="2"/>
        <v>52.250000000000014</v>
      </c>
      <c r="G41" s="23">
        <f t="shared" si="3"/>
        <v>518.04481459448755</v>
      </c>
      <c r="T41" s="39">
        <v>0.03</v>
      </c>
      <c r="U41" s="35">
        <f t="shared" si="4"/>
        <v>479.03228154186536</v>
      </c>
      <c r="V41" s="5" t="s">
        <v>91</v>
      </c>
      <c r="W41" s="3">
        <f>U41-U39</f>
        <v>198.40988243178066</v>
      </c>
    </row>
    <row r="42" spans="1:23" x14ac:dyDescent="0.25">
      <c r="G42" s="22"/>
    </row>
    <row r="43" spans="1:23" x14ac:dyDescent="0.25">
      <c r="G43" s="22"/>
    </row>
    <row r="44" spans="1:23" x14ac:dyDescent="0.25">
      <c r="G44" s="22"/>
    </row>
    <row r="45" spans="1:23" x14ac:dyDescent="0.25">
      <c r="G45" s="22"/>
    </row>
    <row r="46" spans="1:23" x14ac:dyDescent="0.25">
      <c r="G46" s="22"/>
    </row>
    <row r="47" spans="1:23" x14ac:dyDescent="0.25">
      <c r="G47" s="22"/>
    </row>
    <row r="48" spans="1:23" x14ac:dyDescent="0.25">
      <c r="G48" s="22"/>
    </row>
    <row r="49" spans="7:7" x14ac:dyDescent="0.25">
      <c r="G49" s="22"/>
    </row>
    <row r="50" spans="7:7" x14ac:dyDescent="0.25">
      <c r="G50" s="22"/>
    </row>
    <row r="51" spans="7:7" x14ac:dyDescent="0.25">
      <c r="G51" s="22"/>
    </row>
    <row r="52" spans="7:7" x14ac:dyDescent="0.25">
      <c r="G52" s="22"/>
    </row>
    <row r="53" spans="7:7" x14ac:dyDescent="0.25">
      <c r="G53" s="22"/>
    </row>
    <row r="54" spans="7:7" x14ac:dyDescent="0.25">
      <c r="G54" s="22"/>
    </row>
    <row r="55" spans="7:7" x14ac:dyDescent="0.25">
      <c r="G55" s="22"/>
    </row>
    <row r="56" spans="7:7" x14ac:dyDescent="0.25">
      <c r="G56" s="22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9F116-701D-44B5-89F3-BB073BCDFAC4}">
  <dimension ref="A1:Z17"/>
  <sheetViews>
    <sheetView tabSelected="1" workbookViewId="0">
      <selection activeCell="B21" sqref="B21"/>
    </sheetView>
  </sheetViews>
  <sheetFormatPr defaultRowHeight="15" x14ac:dyDescent="0.25"/>
  <cols>
    <col min="1" max="1" width="32.140625" customWidth="1"/>
    <col min="8" max="8" width="9.5703125" customWidth="1"/>
    <col min="9" max="9" width="9.42578125" customWidth="1"/>
    <col min="10" max="10" width="10" customWidth="1"/>
    <col min="12" max="12" width="21.5703125" customWidth="1"/>
    <col min="13" max="13" width="11.28515625" customWidth="1"/>
    <col min="14" max="14" width="9.5703125" customWidth="1"/>
    <col min="15" max="16" width="7.28515625" customWidth="1"/>
    <col min="17" max="17" width="7.42578125" customWidth="1"/>
    <col min="18" max="18" width="7.5703125" customWidth="1"/>
    <col min="19" max="19" width="7.140625" customWidth="1"/>
    <col min="20" max="20" width="7.42578125" customWidth="1"/>
    <col min="21" max="21" width="7" customWidth="1"/>
    <col min="22" max="22" width="7.140625" customWidth="1"/>
    <col min="23" max="23" width="7" customWidth="1"/>
    <col min="24" max="24" width="7.42578125" customWidth="1"/>
    <col min="25" max="25" width="7.5703125" customWidth="1"/>
    <col min="26" max="26" width="7.42578125" customWidth="1"/>
  </cols>
  <sheetData>
    <row r="1" spans="1:26" x14ac:dyDescent="0.25">
      <c r="A1" s="88" t="s">
        <v>99</v>
      </c>
      <c r="B1" s="90" t="s">
        <v>100</v>
      </c>
      <c r="C1" s="91"/>
      <c r="D1" s="91"/>
      <c r="E1" s="91"/>
      <c r="F1" s="91"/>
      <c r="G1" s="92"/>
      <c r="H1" s="73" t="s">
        <v>122</v>
      </c>
      <c r="I1" s="73" t="s">
        <v>122</v>
      </c>
      <c r="J1" s="88" t="s">
        <v>101</v>
      </c>
      <c r="L1" s="93" t="s">
        <v>99</v>
      </c>
      <c r="M1" s="73" t="s">
        <v>121</v>
      </c>
      <c r="N1" s="73" t="s">
        <v>121</v>
      </c>
      <c r="O1" s="86">
        <v>5.0000000000000001E-3</v>
      </c>
      <c r="P1" s="87"/>
      <c r="Q1" s="86">
        <v>0.01</v>
      </c>
      <c r="R1" s="87"/>
      <c r="S1" s="86">
        <v>1.4999999999999999E-2</v>
      </c>
      <c r="T1" s="87"/>
      <c r="U1" s="86">
        <v>0.02</v>
      </c>
      <c r="V1" s="87"/>
      <c r="W1" s="86">
        <v>2.5000000000000001E-2</v>
      </c>
      <c r="X1" s="87"/>
      <c r="Y1" s="86">
        <v>0.03</v>
      </c>
      <c r="Z1" s="87"/>
    </row>
    <row r="2" spans="1:26" x14ac:dyDescent="0.25">
      <c r="A2" s="89"/>
      <c r="B2" s="75">
        <v>5.0000000000000001E-3</v>
      </c>
      <c r="C2" s="75">
        <v>0.01</v>
      </c>
      <c r="D2" s="75">
        <v>1.4999999999999999E-2</v>
      </c>
      <c r="E2" s="75">
        <v>0.02</v>
      </c>
      <c r="F2" s="75">
        <v>2.5000000000000001E-2</v>
      </c>
      <c r="G2" s="75">
        <v>0.03</v>
      </c>
      <c r="H2" s="74" t="s">
        <v>120</v>
      </c>
      <c r="I2" s="74" t="s">
        <v>119</v>
      </c>
      <c r="J2" s="89"/>
      <c r="L2" s="93"/>
      <c r="M2" s="74" t="s">
        <v>99</v>
      </c>
      <c r="N2" s="74" t="s">
        <v>118</v>
      </c>
      <c r="O2" s="82" t="s">
        <v>117</v>
      </c>
      <c r="P2" s="82" t="s">
        <v>116</v>
      </c>
      <c r="Q2" s="82" t="s">
        <v>117</v>
      </c>
      <c r="R2" s="82" t="s">
        <v>116</v>
      </c>
      <c r="S2" s="82" t="s">
        <v>117</v>
      </c>
      <c r="T2" s="82" t="s">
        <v>116</v>
      </c>
      <c r="U2" s="82" t="s">
        <v>117</v>
      </c>
      <c r="V2" s="82" t="s">
        <v>116</v>
      </c>
      <c r="W2" s="82" t="s">
        <v>117</v>
      </c>
      <c r="X2" s="82" t="s">
        <v>116</v>
      </c>
      <c r="Y2" s="82" t="s">
        <v>117</v>
      </c>
      <c r="Z2" s="82" t="s">
        <v>116</v>
      </c>
    </row>
    <row r="3" spans="1:26" x14ac:dyDescent="0.25">
      <c r="A3" s="76" t="s">
        <v>153</v>
      </c>
      <c r="B3" s="5">
        <v>133.16999999999999</v>
      </c>
      <c r="C3" s="5">
        <v>208.44</v>
      </c>
      <c r="D3" s="5">
        <v>205.21</v>
      </c>
      <c r="E3" s="5">
        <v>280.62</v>
      </c>
      <c r="F3" s="5">
        <v>440.08</v>
      </c>
      <c r="G3" s="5">
        <v>479.03</v>
      </c>
      <c r="H3" s="5">
        <f>G3</f>
        <v>479.03</v>
      </c>
      <c r="I3" s="5">
        <f>B3</f>
        <v>133.16999999999999</v>
      </c>
      <c r="J3" s="5">
        <f t="shared" ref="J3:J14" si="0">H3-I3</f>
        <v>345.86</v>
      </c>
      <c r="L3" s="76" t="s">
        <v>102</v>
      </c>
      <c r="M3" s="5">
        <v>1</v>
      </c>
      <c r="N3" s="35">
        <f>M3/M15</f>
        <v>8.928571428571426E-2</v>
      </c>
      <c r="O3" s="35">
        <f>(B3-I3)/J3</f>
        <v>0</v>
      </c>
      <c r="P3" s="35">
        <f>O3*N3</f>
        <v>0</v>
      </c>
      <c r="Q3" s="35">
        <f t="shared" ref="Q3:Q14" si="1">(C3-I3)/J3</f>
        <v>0.21763141155380791</v>
      </c>
      <c r="R3" s="35">
        <f t="shared" ref="R3:R14" si="2">Q3*N3</f>
        <v>1.9431376031589988E-2</v>
      </c>
      <c r="S3" s="35">
        <f t="shared" ref="S3:S14" si="3">(D3-I3)/J3</f>
        <v>0.20829237263632688</v>
      </c>
      <c r="T3" s="35">
        <f t="shared" ref="T3:T14" si="4">S3*N3</f>
        <v>1.859753327110061E-2</v>
      </c>
      <c r="U3" s="35">
        <f t="shared" ref="U3:U14" si="5">(E3-I3)/J3</f>
        <v>0.42632857225466952</v>
      </c>
      <c r="V3" s="35">
        <f t="shared" ref="V3:V14" si="6">U3*N3</f>
        <v>3.8065051094166913E-2</v>
      </c>
      <c r="W3" s="35">
        <f t="shared" ref="W3:W14" si="7">(F3-I3)/J3</f>
        <v>0.88738217775978712</v>
      </c>
      <c r="X3" s="35">
        <f t="shared" ref="X3:X14" si="8">W3*N3</f>
        <v>7.9230551585695252E-2</v>
      </c>
      <c r="Y3" s="35">
        <f t="shared" ref="Y3:Y14" si="9">(G3-I3)/J3</f>
        <v>1</v>
      </c>
      <c r="Z3" s="35">
        <f t="shared" ref="Z3:Z14" si="10">Y3*N3</f>
        <v>8.928571428571426E-2</v>
      </c>
    </row>
    <row r="4" spans="1:26" x14ac:dyDescent="0.25">
      <c r="A4" s="76" t="s">
        <v>154</v>
      </c>
      <c r="B4" s="5">
        <v>0.94</v>
      </c>
      <c r="C4" s="5">
        <v>1.26</v>
      </c>
      <c r="D4" s="5">
        <v>1.39</v>
      </c>
      <c r="E4" s="5">
        <v>2.2799999999999998</v>
      </c>
      <c r="F4" s="5">
        <v>2.04</v>
      </c>
      <c r="G4" s="5">
        <v>1.62</v>
      </c>
      <c r="H4" s="5">
        <f>E4</f>
        <v>2.2799999999999998</v>
      </c>
      <c r="I4" s="5">
        <f>B4</f>
        <v>0.94</v>
      </c>
      <c r="J4" s="5">
        <f t="shared" si="0"/>
        <v>1.3399999999999999</v>
      </c>
      <c r="L4" s="76" t="s">
        <v>103</v>
      </c>
      <c r="M4" s="5">
        <v>1</v>
      </c>
      <c r="N4" s="35">
        <f>M4/M15</f>
        <v>8.928571428571426E-2</v>
      </c>
      <c r="O4" s="35">
        <f t="shared" ref="O4:O14" si="11">(B4-I4)/J4</f>
        <v>0</v>
      </c>
      <c r="P4" s="35">
        <f t="shared" ref="P4:P14" si="12">O4*N4</f>
        <v>0</v>
      </c>
      <c r="Q4" s="35">
        <f t="shared" si="1"/>
        <v>0.23880597014925381</v>
      </c>
      <c r="R4" s="35">
        <f t="shared" si="2"/>
        <v>2.1321961620469083E-2</v>
      </c>
      <c r="S4" s="35">
        <f t="shared" si="3"/>
        <v>0.33582089552238809</v>
      </c>
      <c r="T4" s="35">
        <f t="shared" si="4"/>
        <v>2.9984008528784641E-2</v>
      </c>
      <c r="U4" s="35">
        <f t="shared" si="5"/>
        <v>1</v>
      </c>
      <c r="V4" s="35">
        <f t="shared" si="6"/>
        <v>8.928571428571426E-2</v>
      </c>
      <c r="W4" s="35">
        <f t="shared" si="7"/>
        <v>0.82089552238805985</v>
      </c>
      <c r="X4" s="35">
        <f t="shared" si="8"/>
        <v>7.3294243070362461E-2</v>
      </c>
      <c r="Y4" s="35">
        <f t="shared" si="9"/>
        <v>0.50746268656716431</v>
      </c>
      <c r="Z4" s="35">
        <f t="shared" si="10"/>
        <v>4.5309168443496799E-2</v>
      </c>
    </row>
    <row r="5" spans="1:26" x14ac:dyDescent="0.25">
      <c r="A5" s="76" t="s">
        <v>155</v>
      </c>
      <c r="B5" s="5">
        <v>45.25</v>
      </c>
      <c r="C5" s="5">
        <v>46.5</v>
      </c>
      <c r="D5" s="5">
        <v>46.25</v>
      </c>
      <c r="E5" s="5">
        <v>46</v>
      </c>
      <c r="F5" s="5">
        <v>46.25</v>
      </c>
      <c r="G5" s="5">
        <v>46.25</v>
      </c>
      <c r="H5" s="5">
        <f>B5</f>
        <v>45.25</v>
      </c>
      <c r="I5" s="5">
        <f>C5</f>
        <v>46.5</v>
      </c>
      <c r="J5" s="5">
        <f t="shared" si="0"/>
        <v>-1.25</v>
      </c>
      <c r="L5" s="76" t="s">
        <v>104</v>
      </c>
      <c r="M5" s="5">
        <v>1</v>
      </c>
      <c r="N5" s="35">
        <f t="shared" ref="N5:N14" si="13">M5/M$15</f>
        <v>8.928571428571426E-2</v>
      </c>
      <c r="O5" s="35">
        <f t="shared" si="11"/>
        <v>1</v>
      </c>
      <c r="P5" s="35">
        <f t="shared" si="12"/>
        <v>8.928571428571426E-2</v>
      </c>
      <c r="Q5" s="35">
        <f t="shared" si="1"/>
        <v>0</v>
      </c>
      <c r="R5" s="35">
        <f t="shared" si="2"/>
        <v>0</v>
      </c>
      <c r="S5" s="35">
        <f t="shared" si="3"/>
        <v>0.2</v>
      </c>
      <c r="T5" s="35">
        <f t="shared" si="4"/>
        <v>1.7857142857142853E-2</v>
      </c>
      <c r="U5" s="35">
        <f t="shared" si="5"/>
        <v>0.4</v>
      </c>
      <c r="V5" s="35">
        <f t="shared" si="6"/>
        <v>3.5714285714285705E-2</v>
      </c>
      <c r="W5" s="35">
        <f t="shared" si="7"/>
        <v>0.2</v>
      </c>
      <c r="X5" s="35">
        <f t="shared" si="8"/>
        <v>1.7857142857142853E-2</v>
      </c>
      <c r="Y5" s="35">
        <f t="shared" si="9"/>
        <v>0.2</v>
      </c>
      <c r="Z5" s="35">
        <f t="shared" si="10"/>
        <v>1.7857142857142853E-2</v>
      </c>
    </row>
    <row r="6" spans="1:26" x14ac:dyDescent="0.25">
      <c r="A6" s="76" t="s">
        <v>156</v>
      </c>
      <c r="B6" s="5">
        <v>48.85</v>
      </c>
      <c r="C6" s="5">
        <v>49.9</v>
      </c>
      <c r="D6" s="5">
        <v>50.42</v>
      </c>
      <c r="E6" s="5">
        <v>50.03</v>
      </c>
      <c r="F6" s="5">
        <v>50.51</v>
      </c>
      <c r="G6" s="5">
        <v>50.88</v>
      </c>
      <c r="H6" s="5">
        <f>G6</f>
        <v>50.88</v>
      </c>
      <c r="I6" s="5">
        <f>B6</f>
        <v>48.85</v>
      </c>
      <c r="J6" s="5">
        <f t="shared" si="0"/>
        <v>2.0300000000000011</v>
      </c>
      <c r="L6" s="76" t="s">
        <v>105</v>
      </c>
      <c r="M6" s="5">
        <v>0.9</v>
      </c>
      <c r="N6" s="35">
        <f t="shared" si="13"/>
        <v>8.0357142857142835E-2</v>
      </c>
      <c r="O6" s="35">
        <f t="shared" si="11"/>
        <v>0</v>
      </c>
      <c r="P6" s="35">
        <f t="shared" si="12"/>
        <v>0</v>
      </c>
      <c r="Q6" s="35">
        <f t="shared" si="1"/>
        <v>0.51724137931034309</v>
      </c>
      <c r="R6" s="35">
        <f t="shared" si="2"/>
        <v>4.1564039408866847E-2</v>
      </c>
      <c r="S6" s="35">
        <f t="shared" si="3"/>
        <v>0.77339901477832484</v>
      </c>
      <c r="T6" s="35">
        <f t="shared" si="4"/>
        <v>6.2148135116115374E-2</v>
      </c>
      <c r="U6" s="35">
        <f t="shared" si="5"/>
        <v>0.58128078817733941</v>
      </c>
      <c r="V6" s="35">
        <f t="shared" si="6"/>
        <v>4.671006333567905E-2</v>
      </c>
      <c r="W6" s="35">
        <f t="shared" si="7"/>
        <v>0.81773399014778114</v>
      </c>
      <c r="X6" s="35">
        <f t="shared" si="8"/>
        <v>6.5710767065446679E-2</v>
      </c>
      <c r="Y6" s="35">
        <f t="shared" si="9"/>
        <v>1</v>
      </c>
      <c r="Z6" s="35">
        <f t="shared" si="10"/>
        <v>8.0357142857142835E-2</v>
      </c>
    </row>
    <row r="7" spans="1:26" x14ac:dyDescent="0.25">
      <c r="A7" s="76" t="s">
        <v>157</v>
      </c>
      <c r="B7" s="5">
        <v>15</v>
      </c>
      <c r="C7" s="5">
        <v>17.25</v>
      </c>
      <c r="D7" s="5">
        <v>16.25</v>
      </c>
      <c r="E7" s="5">
        <v>18.5</v>
      </c>
      <c r="F7" s="5">
        <v>15.25</v>
      </c>
      <c r="G7" s="5">
        <v>12.75</v>
      </c>
      <c r="H7" s="5">
        <f>E7</f>
        <v>18.5</v>
      </c>
      <c r="I7" s="5">
        <f>G7</f>
        <v>12.75</v>
      </c>
      <c r="J7" s="5">
        <f t="shared" si="0"/>
        <v>5.75</v>
      </c>
      <c r="L7" s="76" t="s">
        <v>106</v>
      </c>
      <c r="M7" s="5">
        <v>1</v>
      </c>
      <c r="N7" s="35">
        <f t="shared" si="13"/>
        <v>8.928571428571426E-2</v>
      </c>
      <c r="O7" s="35">
        <f t="shared" si="11"/>
        <v>0.39130434782608697</v>
      </c>
      <c r="P7" s="35">
        <f t="shared" si="12"/>
        <v>3.4937888198757754E-2</v>
      </c>
      <c r="Q7" s="35">
        <f t="shared" si="1"/>
        <v>0.78260869565217395</v>
      </c>
      <c r="R7" s="35">
        <f t="shared" si="2"/>
        <v>6.9875776397515507E-2</v>
      </c>
      <c r="S7" s="35">
        <f t="shared" si="3"/>
        <v>0.60869565217391308</v>
      </c>
      <c r="T7" s="35">
        <f t="shared" si="4"/>
        <v>5.4347826086956506E-2</v>
      </c>
      <c r="U7" s="35">
        <f t="shared" si="5"/>
        <v>1</v>
      </c>
      <c r="V7" s="35">
        <f t="shared" si="6"/>
        <v>8.928571428571426E-2</v>
      </c>
      <c r="W7" s="35">
        <f t="shared" si="7"/>
        <v>0.43478260869565216</v>
      </c>
      <c r="X7" s="35">
        <f t="shared" si="8"/>
        <v>3.8819875776397506E-2</v>
      </c>
      <c r="Y7" s="35">
        <f t="shared" si="9"/>
        <v>0</v>
      </c>
      <c r="Z7" s="35">
        <f t="shared" si="10"/>
        <v>0</v>
      </c>
    </row>
    <row r="8" spans="1:26" x14ac:dyDescent="0.25">
      <c r="A8" s="76" t="s">
        <v>107</v>
      </c>
      <c r="B8" s="5">
        <v>67.540000000000006</v>
      </c>
      <c r="C8" s="5">
        <v>61.92</v>
      </c>
      <c r="D8" s="5">
        <v>63.87</v>
      </c>
      <c r="E8" s="5">
        <v>59.58</v>
      </c>
      <c r="F8" s="5">
        <v>61.16</v>
      </c>
      <c r="G8" s="5">
        <v>60.36</v>
      </c>
      <c r="H8" s="5">
        <f>E8</f>
        <v>59.58</v>
      </c>
      <c r="I8" s="5">
        <f>B8</f>
        <v>67.540000000000006</v>
      </c>
      <c r="J8" s="5">
        <f t="shared" si="0"/>
        <v>-7.960000000000008</v>
      </c>
      <c r="L8" s="76" t="s">
        <v>107</v>
      </c>
      <c r="M8" s="5">
        <v>0.9</v>
      </c>
      <c r="N8" s="35">
        <f t="shared" si="13"/>
        <v>8.0357142857142835E-2</v>
      </c>
      <c r="O8" s="35">
        <f t="shared" si="11"/>
        <v>0</v>
      </c>
      <c r="P8" s="35">
        <f t="shared" si="12"/>
        <v>0</v>
      </c>
      <c r="Q8" s="35">
        <f t="shared" si="1"/>
        <v>0.70603015075376874</v>
      </c>
      <c r="R8" s="35">
        <f t="shared" si="2"/>
        <v>5.6734565685570684E-2</v>
      </c>
      <c r="S8" s="35">
        <f t="shared" si="3"/>
        <v>0.46105527638191018</v>
      </c>
      <c r="T8" s="35">
        <f t="shared" si="4"/>
        <v>3.7049084709260632E-2</v>
      </c>
      <c r="U8" s="35">
        <f t="shared" si="5"/>
        <v>1</v>
      </c>
      <c r="V8" s="35">
        <f t="shared" si="6"/>
        <v>8.0357142857142835E-2</v>
      </c>
      <c r="W8" s="35">
        <f t="shared" si="7"/>
        <v>0.80150753768844263</v>
      </c>
      <c r="X8" s="35">
        <f t="shared" si="8"/>
        <v>6.4406855707106983E-2</v>
      </c>
      <c r="Y8" s="35">
        <f t="shared" si="9"/>
        <v>0.90201005025125625</v>
      </c>
      <c r="Z8" s="35">
        <f t="shared" si="10"/>
        <v>7.248295046661879E-2</v>
      </c>
    </row>
    <row r="9" spans="1:26" x14ac:dyDescent="0.25">
      <c r="A9" s="76" t="s">
        <v>108</v>
      </c>
      <c r="B9" s="5">
        <v>2.77</v>
      </c>
      <c r="C9" s="5">
        <v>3.3</v>
      </c>
      <c r="D9" s="5">
        <v>3.41</v>
      </c>
      <c r="E9" s="5">
        <v>3.88</v>
      </c>
      <c r="F9" s="5">
        <v>3.86</v>
      </c>
      <c r="G9" s="5">
        <v>3.67</v>
      </c>
      <c r="H9" s="5">
        <f>B9</f>
        <v>2.77</v>
      </c>
      <c r="I9" s="5">
        <f>E9</f>
        <v>3.88</v>
      </c>
      <c r="J9" s="5">
        <f t="shared" si="0"/>
        <v>-1.1099999999999999</v>
      </c>
      <c r="L9" s="76" t="s">
        <v>108</v>
      </c>
      <c r="M9" s="5">
        <v>0.9</v>
      </c>
      <c r="N9" s="35">
        <f t="shared" si="13"/>
        <v>8.0357142857142835E-2</v>
      </c>
      <c r="O9" s="35">
        <f t="shared" si="11"/>
        <v>1</v>
      </c>
      <c r="P9" s="35">
        <f t="shared" si="12"/>
        <v>8.0357142857142835E-2</v>
      </c>
      <c r="Q9" s="35">
        <f t="shared" si="1"/>
        <v>0.52252252252252263</v>
      </c>
      <c r="R9" s="35">
        <f t="shared" si="2"/>
        <v>4.1988416988416988E-2</v>
      </c>
      <c r="S9" s="35">
        <f t="shared" si="3"/>
        <v>0.42342342342342326</v>
      </c>
      <c r="T9" s="35">
        <f t="shared" si="4"/>
        <v>3.4025096525096506E-2</v>
      </c>
      <c r="U9" s="35">
        <f t="shared" si="5"/>
        <v>0</v>
      </c>
      <c r="V9" s="35">
        <f t="shared" si="6"/>
        <v>0</v>
      </c>
      <c r="W9" s="35">
        <f t="shared" si="7"/>
        <v>1.8018018018018035E-2</v>
      </c>
      <c r="X9" s="35">
        <f t="shared" si="8"/>
        <v>1.4478764478764489E-3</v>
      </c>
      <c r="Y9" s="35">
        <f t="shared" si="9"/>
        <v>0.18918918918918917</v>
      </c>
      <c r="Z9" s="35">
        <f t="shared" si="10"/>
        <v>1.5202702702702697E-2</v>
      </c>
    </row>
    <row r="10" spans="1:26" x14ac:dyDescent="0.25">
      <c r="A10" s="76" t="s">
        <v>109</v>
      </c>
      <c r="B10" s="5">
        <v>22.67</v>
      </c>
      <c r="C10" s="5">
        <v>22.97</v>
      </c>
      <c r="D10" s="5">
        <v>21.95</v>
      </c>
      <c r="E10" s="5">
        <v>22.32</v>
      </c>
      <c r="F10" s="5">
        <v>22.43</v>
      </c>
      <c r="G10" s="5">
        <v>21.65</v>
      </c>
      <c r="H10" s="5">
        <f>G10</f>
        <v>21.65</v>
      </c>
      <c r="I10" s="5">
        <f>C10</f>
        <v>22.97</v>
      </c>
      <c r="J10" s="5">
        <f t="shared" si="0"/>
        <v>-1.3200000000000003</v>
      </c>
      <c r="L10" s="76" t="s">
        <v>109</v>
      </c>
      <c r="M10" s="5">
        <v>0.9</v>
      </c>
      <c r="N10" s="35">
        <f t="shared" si="13"/>
        <v>8.0357142857142835E-2</v>
      </c>
      <c r="O10" s="35">
        <f t="shared" si="11"/>
        <v>0.22727272727272507</v>
      </c>
      <c r="P10" s="35">
        <f t="shared" si="12"/>
        <v>1.8262987012986832E-2</v>
      </c>
      <c r="Q10" s="35">
        <f t="shared" si="1"/>
        <v>0</v>
      </c>
      <c r="R10" s="35">
        <f t="shared" si="2"/>
        <v>0</v>
      </c>
      <c r="S10" s="35">
        <f t="shared" si="3"/>
        <v>0.77272727272727226</v>
      </c>
      <c r="T10" s="35">
        <f t="shared" si="4"/>
        <v>6.2094155844155792E-2</v>
      </c>
      <c r="U10" s="35">
        <f t="shared" si="5"/>
        <v>0.49242424242424127</v>
      </c>
      <c r="V10" s="35">
        <f t="shared" si="6"/>
        <v>3.9569805194805088E-2</v>
      </c>
      <c r="W10" s="35">
        <f t="shared" si="7"/>
        <v>0.40909090909090834</v>
      </c>
      <c r="X10" s="35">
        <f t="shared" si="8"/>
        <v>3.2873376623376555E-2</v>
      </c>
      <c r="Y10" s="35">
        <f t="shared" si="9"/>
        <v>1</v>
      </c>
      <c r="Z10" s="35">
        <f t="shared" si="10"/>
        <v>8.0357142857142835E-2</v>
      </c>
    </row>
    <row r="11" spans="1:26" x14ac:dyDescent="0.25">
      <c r="A11" s="76" t="s">
        <v>110</v>
      </c>
      <c r="B11" s="5">
        <v>3.37</v>
      </c>
      <c r="C11" s="5">
        <v>3.37</v>
      </c>
      <c r="D11" s="5">
        <v>3.8</v>
      </c>
      <c r="E11" s="5">
        <v>3.9</v>
      </c>
      <c r="F11" s="5">
        <v>3.7</v>
      </c>
      <c r="G11" s="5">
        <v>3.97</v>
      </c>
      <c r="H11" s="5">
        <f>G11</f>
        <v>3.97</v>
      </c>
      <c r="I11" s="5">
        <f>C11</f>
        <v>3.37</v>
      </c>
      <c r="J11" s="5">
        <f t="shared" si="0"/>
        <v>0.60000000000000009</v>
      </c>
      <c r="L11" s="76" t="s">
        <v>110</v>
      </c>
      <c r="M11" s="5">
        <v>0.9</v>
      </c>
      <c r="N11" s="35">
        <f t="shared" si="13"/>
        <v>8.0357142857142835E-2</v>
      </c>
      <c r="O11" s="35">
        <f t="shared" si="11"/>
        <v>0</v>
      </c>
      <c r="P11" s="35">
        <f t="shared" si="12"/>
        <v>0</v>
      </c>
      <c r="Q11" s="35">
        <f t="shared" si="1"/>
        <v>0</v>
      </c>
      <c r="R11" s="35">
        <f t="shared" si="2"/>
        <v>0</v>
      </c>
      <c r="S11" s="35">
        <f t="shared" si="3"/>
        <v>0.71666666666666612</v>
      </c>
      <c r="T11" s="35">
        <f t="shared" si="4"/>
        <v>5.7589285714285655E-2</v>
      </c>
      <c r="U11" s="35">
        <f t="shared" si="5"/>
        <v>0.88333333333333286</v>
      </c>
      <c r="V11" s="35">
        <f t="shared" si="6"/>
        <v>7.0982142857142799E-2</v>
      </c>
      <c r="W11" s="35">
        <f t="shared" si="7"/>
        <v>0.55000000000000004</v>
      </c>
      <c r="X11" s="35">
        <f t="shared" si="8"/>
        <v>4.419642857142856E-2</v>
      </c>
      <c r="Y11" s="35">
        <f t="shared" si="9"/>
        <v>1</v>
      </c>
      <c r="Z11" s="35">
        <f t="shared" si="10"/>
        <v>8.0357142857142835E-2</v>
      </c>
    </row>
    <row r="12" spans="1:26" x14ac:dyDescent="0.25">
      <c r="A12" s="76" t="s">
        <v>111</v>
      </c>
      <c r="B12" s="5">
        <v>4.13</v>
      </c>
      <c r="C12" s="5">
        <v>3.73</v>
      </c>
      <c r="D12" s="5">
        <v>3.8</v>
      </c>
      <c r="E12" s="5">
        <v>3.83</v>
      </c>
      <c r="F12" s="5">
        <v>3.67</v>
      </c>
      <c r="G12" s="5">
        <v>3.9</v>
      </c>
      <c r="H12" s="5">
        <f>B12</f>
        <v>4.13</v>
      </c>
      <c r="I12" s="5">
        <f>F12</f>
        <v>3.67</v>
      </c>
      <c r="J12" s="5">
        <f t="shared" si="0"/>
        <v>0.45999999999999996</v>
      </c>
      <c r="L12" s="76" t="s">
        <v>111</v>
      </c>
      <c r="M12" s="5">
        <v>0.9</v>
      </c>
      <c r="N12" s="35">
        <f t="shared" si="13"/>
        <v>8.0357142857142835E-2</v>
      </c>
      <c r="O12" s="35">
        <f t="shared" si="11"/>
        <v>1</v>
      </c>
      <c r="P12" s="35">
        <f t="shared" si="12"/>
        <v>8.0357142857142835E-2</v>
      </c>
      <c r="Q12" s="35">
        <f t="shared" si="1"/>
        <v>0.13043478260869579</v>
      </c>
      <c r="R12" s="35">
        <f t="shared" si="2"/>
        <v>1.0481366459627337E-2</v>
      </c>
      <c r="S12" s="35">
        <f t="shared" si="3"/>
        <v>0.28260869565217372</v>
      </c>
      <c r="T12" s="35">
        <f t="shared" si="4"/>
        <v>2.2709627329192527E-2</v>
      </c>
      <c r="U12" s="35">
        <f t="shared" si="5"/>
        <v>0.34782608695652206</v>
      </c>
      <c r="V12" s="35">
        <f t="shared" si="6"/>
        <v>2.7950310559006229E-2</v>
      </c>
      <c r="W12" s="35">
        <f t="shared" si="7"/>
        <v>0</v>
      </c>
      <c r="X12" s="35">
        <f t="shared" si="8"/>
        <v>0</v>
      </c>
      <c r="Y12" s="35">
        <f t="shared" si="9"/>
        <v>0.5</v>
      </c>
      <c r="Z12" s="35">
        <f t="shared" si="10"/>
        <v>4.0178571428571418E-2</v>
      </c>
    </row>
    <row r="13" spans="1:26" x14ac:dyDescent="0.25">
      <c r="A13" s="76" t="s">
        <v>112</v>
      </c>
      <c r="B13" s="5">
        <v>3.57</v>
      </c>
      <c r="C13" s="5">
        <v>3.73</v>
      </c>
      <c r="D13" s="5">
        <v>3.57</v>
      </c>
      <c r="E13" s="5">
        <v>3.37</v>
      </c>
      <c r="F13" s="5">
        <v>3.43</v>
      </c>
      <c r="G13" s="5">
        <v>3.37</v>
      </c>
      <c r="H13" s="5">
        <f>C13</f>
        <v>3.73</v>
      </c>
      <c r="I13" s="5">
        <f>E13</f>
        <v>3.37</v>
      </c>
      <c r="J13" s="5">
        <f t="shared" si="0"/>
        <v>0.35999999999999988</v>
      </c>
      <c r="L13" s="76" t="s">
        <v>112</v>
      </c>
      <c r="M13" s="5">
        <v>0.9</v>
      </c>
      <c r="N13" s="35">
        <f t="shared" si="13"/>
        <v>8.0357142857142835E-2</v>
      </c>
      <c r="O13" s="35">
        <f t="shared" si="11"/>
        <v>0.55555555555555503</v>
      </c>
      <c r="P13" s="35">
        <f t="shared" si="12"/>
        <v>4.4642857142857088E-2</v>
      </c>
      <c r="Q13" s="35">
        <f t="shared" si="1"/>
        <v>1</v>
      </c>
      <c r="R13" s="35">
        <f t="shared" si="2"/>
        <v>8.0357142857142835E-2</v>
      </c>
      <c r="S13" s="35">
        <f t="shared" si="3"/>
        <v>0.55555555555555503</v>
      </c>
      <c r="T13" s="35">
        <f t="shared" si="4"/>
        <v>4.4642857142857088E-2</v>
      </c>
      <c r="U13" s="35">
        <f t="shared" si="5"/>
        <v>0</v>
      </c>
      <c r="V13" s="35">
        <f t="shared" si="6"/>
        <v>0</v>
      </c>
      <c r="W13" s="35">
        <f t="shared" si="7"/>
        <v>0.16666666666666688</v>
      </c>
      <c r="X13" s="35">
        <f t="shared" si="8"/>
        <v>1.3392857142857156E-2</v>
      </c>
      <c r="Y13" s="35">
        <f t="shared" si="9"/>
        <v>0</v>
      </c>
      <c r="Z13" s="35">
        <f t="shared" si="10"/>
        <v>0</v>
      </c>
    </row>
    <row r="14" spans="1:26" x14ac:dyDescent="0.25">
      <c r="A14" s="76" t="s">
        <v>113</v>
      </c>
      <c r="B14" s="5">
        <v>3.43</v>
      </c>
      <c r="C14" s="5">
        <v>3.57</v>
      </c>
      <c r="D14" s="5">
        <v>3.6</v>
      </c>
      <c r="E14" s="5">
        <v>3.4</v>
      </c>
      <c r="F14" s="5">
        <v>3.23</v>
      </c>
      <c r="G14" s="5">
        <v>3.53</v>
      </c>
      <c r="H14" s="5">
        <f>C14</f>
        <v>3.57</v>
      </c>
      <c r="I14" s="5">
        <f>F14</f>
        <v>3.23</v>
      </c>
      <c r="J14" s="5">
        <f t="shared" si="0"/>
        <v>0.33999999999999986</v>
      </c>
      <c r="L14" s="81" t="s">
        <v>113</v>
      </c>
      <c r="M14" s="5">
        <v>0.9</v>
      </c>
      <c r="N14" s="35">
        <f t="shared" si="13"/>
        <v>8.0357142857142835E-2</v>
      </c>
      <c r="O14" s="35">
        <f t="shared" si="11"/>
        <v>0.58823529411764786</v>
      </c>
      <c r="P14" s="35">
        <f t="shared" si="12"/>
        <v>4.7268907563025264E-2</v>
      </c>
      <c r="Q14" s="35">
        <f t="shared" si="1"/>
        <v>1</v>
      </c>
      <c r="R14" s="35">
        <f t="shared" si="2"/>
        <v>8.0357142857142835E-2</v>
      </c>
      <c r="S14" s="35">
        <f t="shared" si="3"/>
        <v>1.0882352941176479</v>
      </c>
      <c r="T14" s="35">
        <f t="shared" si="4"/>
        <v>8.7447478991596675E-2</v>
      </c>
      <c r="U14" s="35">
        <f t="shared" si="5"/>
        <v>0.5</v>
      </c>
      <c r="V14" s="35">
        <f t="shared" si="6"/>
        <v>4.0178571428571418E-2</v>
      </c>
      <c r="W14" s="35">
        <f t="shared" si="7"/>
        <v>0</v>
      </c>
      <c r="X14" s="35">
        <f t="shared" si="8"/>
        <v>0</v>
      </c>
      <c r="Y14" s="35">
        <f t="shared" si="9"/>
        <v>0.88235294117647045</v>
      </c>
      <c r="Z14" s="35">
        <f t="shared" si="10"/>
        <v>7.0903361344537785E-2</v>
      </c>
    </row>
    <row r="15" spans="1:26" x14ac:dyDescent="0.25">
      <c r="L15" s="80" t="s">
        <v>18</v>
      </c>
      <c r="M15" s="10">
        <f>SUM(M3:M14)</f>
        <v>11.200000000000003</v>
      </c>
      <c r="N15" s="10"/>
      <c r="O15" s="10"/>
      <c r="P15" s="79">
        <f>SUM(P3:P14)</f>
        <v>0.39511263991762691</v>
      </c>
      <c r="Q15" s="10"/>
      <c r="R15" s="79">
        <f>SUM(R3:R14)</f>
        <v>0.42211178830634211</v>
      </c>
      <c r="S15" s="10"/>
      <c r="T15" s="79">
        <f>SUM(T3:T14)</f>
        <v>0.52849223211654484</v>
      </c>
      <c r="U15" s="10"/>
      <c r="V15" s="79">
        <f>SUM(V3:V14)</f>
        <v>0.55809880161222847</v>
      </c>
      <c r="W15" s="10"/>
      <c r="X15" s="79">
        <f>SUM(X3:X14)</f>
        <v>0.43122997484769049</v>
      </c>
      <c r="Y15" s="10"/>
      <c r="Z15" s="79">
        <f>SUM(Z3:Z14)</f>
        <v>0.59229104010021316</v>
      </c>
    </row>
    <row r="16" spans="1:26" x14ac:dyDescent="0.25">
      <c r="Z16" s="78" t="s">
        <v>115</v>
      </c>
    </row>
    <row r="17" spans="12:21" ht="18.75" x14ac:dyDescent="0.3">
      <c r="L17" s="77" t="s">
        <v>114</v>
      </c>
      <c r="M17" s="77"/>
      <c r="N17" s="77"/>
      <c r="O17" s="77"/>
      <c r="P17" s="77"/>
      <c r="Q17" s="77"/>
      <c r="R17" s="77"/>
      <c r="S17" s="77"/>
      <c r="T17" s="77"/>
      <c r="U17" s="77"/>
    </row>
  </sheetData>
  <mergeCells count="10">
    <mergeCell ref="A1:A2"/>
    <mergeCell ref="B1:G1"/>
    <mergeCell ref="J1:J2"/>
    <mergeCell ref="L1:L2"/>
    <mergeCell ref="U1:V1"/>
    <mergeCell ref="W1:X1"/>
    <mergeCell ref="Y1:Z1"/>
    <mergeCell ref="O1:P1"/>
    <mergeCell ref="Q1:R1"/>
    <mergeCell ref="S1:T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TPT</vt:lpstr>
      <vt:lpstr>Tekstur</vt:lpstr>
      <vt:lpstr>Daya Leleh</vt:lpstr>
      <vt:lpstr>Colorimetri</vt:lpstr>
      <vt:lpstr>Zat Besi</vt:lpstr>
      <vt:lpstr>Orlep</vt:lpstr>
      <vt:lpstr>Antioksidan</vt:lpstr>
      <vt:lpstr>Perlakuan Terbaik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Hafidho Hasna</dc:creator>
  <cp:lastModifiedBy>LAB PA</cp:lastModifiedBy>
  <dcterms:created xsi:type="dcterms:W3CDTF">2025-04-19T13:39:07Z</dcterms:created>
  <dcterms:modified xsi:type="dcterms:W3CDTF">2025-05-02T04:26:27Z</dcterms:modified>
</cp:coreProperties>
</file>